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корп. 1" sheetId="13" r:id="rId1"/>
    <sheet name="корп. 2" sheetId="1" state="hidden" r:id="rId2"/>
    <sheet name="корп. 5" sheetId="11" state="hidden" r:id="rId3"/>
    <sheet name="Лист2" sheetId="9" state="hidden" r:id="rId4"/>
  </sheets>
  <definedNames>
    <definedName name="_xlnm.Print_Area" localSheetId="0">'корп. 1'!$E$2:$BD$181</definedName>
    <definedName name="_xlnm.Print_Area" localSheetId="1">'корп. 2'!$E$2:$BD$181</definedName>
    <definedName name="_xlnm.Print_Area" localSheetId="2">'корп. 5'!$B$1:$AR$119</definedName>
  </definedNames>
  <calcPr calcId="145621" refMode="R1C1"/>
</workbook>
</file>

<file path=xl/calcChain.xml><?xml version="1.0" encoding="utf-8"?>
<calcChain xmlns="http://schemas.openxmlformats.org/spreadsheetml/2006/main">
  <c r="D77" i="1" l="1"/>
  <c r="D80" i="1"/>
  <c r="AW152" i="1" l="1"/>
  <c r="AW151" i="1"/>
  <c r="AZ156" i="1"/>
  <c r="AZ155" i="1"/>
  <c r="AZ153" i="1"/>
  <c r="AZ152" i="1"/>
  <c r="AZ154" i="1" s="1"/>
  <c r="AZ151" i="1"/>
  <c r="AW156" i="1"/>
  <c r="AW155" i="1"/>
  <c r="AW153" i="1"/>
  <c r="AW154" i="1"/>
  <c r="AT156" i="1"/>
  <c r="AT155" i="1"/>
  <c r="AT153" i="1"/>
  <c r="AT152" i="1"/>
  <c r="AT154" i="1" s="1"/>
  <c r="AT151" i="1"/>
  <c r="AQ156" i="1"/>
  <c r="AQ155" i="1"/>
  <c r="AQ153" i="1"/>
  <c r="AQ152" i="1"/>
  <c r="AQ154" i="1" s="1"/>
  <c r="AQ151" i="1"/>
  <c r="AN152" i="1"/>
  <c r="AN151" i="1"/>
  <c r="AN156" i="1"/>
  <c r="AN155" i="1"/>
  <c r="AN153" i="1"/>
  <c r="AN154" i="1"/>
  <c r="AK152" i="1"/>
  <c r="AK151" i="1"/>
  <c r="AK156" i="1"/>
  <c r="AK155" i="1"/>
  <c r="AK153" i="1"/>
  <c r="AK154" i="1"/>
  <c r="AH152" i="1"/>
  <c r="AH154" i="1" s="1"/>
  <c r="AH151" i="1"/>
  <c r="AH156" i="1"/>
  <c r="AH155" i="1"/>
  <c r="AH153" i="1"/>
  <c r="AE152" i="1"/>
  <c r="AE154" i="1" s="1"/>
  <c r="AE151" i="1"/>
  <c r="AE156" i="1"/>
  <c r="AE155" i="1"/>
  <c r="AE153" i="1"/>
  <c r="AB153" i="1"/>
  <c r="AB152" i="1"/>
  <c r="AB151" i="1"/>
  <c r="Y152" i="1"/>
  <c r="Y154" i="1" s="1"/>
  <c r="Y151" i="1"/>
  <c r="Y156" i="1"/>
  <c r="Y155" i="1"/>
  <c r="Y153" i="1"/>
  <c r="V152" i="1"/>
  <c r="V154" i="1" s="1"/>
  <c r="V151" i="1"/>
  <c r="AV80" i="1"/>
  <c r="AS80" i="1"/>
  <c r="AP80" i="1"/>
  <c r="AJ80" i="1"/>
  <c r="AG80" i="1"/>
  <c r="X80" i="1"/>
  <c r="V156" i="1"/>
  <c r="V155" i="1"/>
  <c r="V153" i="1"/>
  <c r="S152" i="1"/>
  <c r="S151" i="1"/>
  <c r="S156" i="1"/>
  <c r="S155" i="1"/>
  <c r="S153" i="1"/>
  <c r="S154" i="1"/>
  <c r="P152" i="1"/>
  <c r="P154" i="1" s="1"/>
  <c r="P151" i="1"/>
  <c r="P156" i="1"/>
  <c r="P155" i="1"/>
  <c r="P153" i="1"/>
  <c r="M152" i="1"/>
  <c r="M151" i="1"/>
  <c r="M156" i="1"/>
  <c r="M155" i="1"/>
  <c r="M153" i="1"/>
  <c r="M154" i="1"/>
  <c r="J156" i="1"/>
  <c r="J155" i="1"/>
  <c r="J153" i="1"/>
  <c r="J152" i="1"/>
  <c r="J151" i="1"/>
  <c r="I153" i="1"/>
  <c r="I152" i="1"/>
  <c r="I151" i="1"/>
  <c r="J154" i="1" l="1"/>
  <c r="AA19" i="13"/>
  <c r="AA112" i="13"/>
  <c r="AN66" i="13" l="1"/>
  <c r="AN63" i="13" s="1"/>
  <c r="AN60" i="13" s="1"/>
  <c r="AN57" i="13" s="1"/>
  <c r="AN54" i="13" s="1"/>
  <c r="AN51" i="13" s="1"/>
  <c r="AN48" i="13" s="1"/>
  <c r="AN45" i="13" s="1"/>
  <c r="AN42" i="13" s="1"/>
  <c r="AN39" i="13" s="1"/>
  <c r="AN36" i="13" s="1"/>
  <c r="AN33" i="13" s="1"/>
  <c r="AN30" i="13" s="1"/>
  <c r="AN27" i="13" s="1"/>
  <c r="AN24" i="13" s="1"/>
  <c r="AN21" i="13" s="1"/>
  <c r="AK66" i="13"/>
  <c r="AK63" i="13" s="1"/>
  <c r="AK60" i="13" s="1"/>
  <c r="AK57" i="13" s="1"/>
  <c r="AK54" i="13" s="1"/>
  <c r="AK51" i="13" s="1"/>
  <c r="AK48" i="13" s="1"/>
  <c r="AK45" i="13" s="1"/>
  <c r="AK42" i="13" s="1"/>
  <c r="AK39" i="13" s="1"/>
  <c r="AK36" i="13" s="1"/>
  <c r="AK33" i="13" s="1"/>
  <c r="AK30" i="13" s="1"/>
  <c r="AK27" i="13" s="1"/>
  <c r="AK24" i="13" s="1"/>
  <c r="AK21" i="13" s="1"/>
  <c r="AN75" i="13"/>
  <c r="AN72" i="13" s="1"/>
  <c r="AK75" i="13"/>
  <c r="AK72" i="13" s="1"/>
  <c r="P75" i="13"/>
  <c r="P72" i="13" s="1"/>
  <c r="G75" i="13"/>
  <c r="G72" i="13" s="1"/>
  <c r="AN93" i="13"/>
  <c r="AN90" i="13" s="1"/>
  <c r="AN87" i="13" s="1"/>
  <c r="AN84" i="13" s="1"/>
  <c r="AN96" i="13"/>
  <c r="AK111" i="13"/>
  <c r="AN111" i="13" s="1"/>
  <c r="AK114" i="13"/>
  <c r="AN114" i="13" s="1"/>
  <c r="AK138" i="13"/>
  <c r="AN138" i="13" s="1"/>
  <c r="AN141" i="13"/>
  <c r="AK135" i="13" l="1"/>
  <c r="AK108" i="13"/>
  <c r="AN135" i="13" l="1"/>
  <c r="AK132" i="13"/>
  <c r="AN108" i="13"/>
  <c r="AK105" i="13"/>
  <c r="AN132" i="13" l="1"/>
  <c r="AK129" i="13"/>
  <c r="AN105" i="13"/>
  <c r="AN129" i="13" l="1"/>
  <c r="AK126" i="13"/>
  <c r="AK99" i="13"/>
  <c r="AN126" i="13" l="1"/>
  <c r="AK123" i="13"/>
  <c r="AK96" i="13"/>
  <c r="AN123" i="13" l="1"/>
  <c r="AK120" i="13"/>
  <c r="AK93" i="13"/>
  <c r="AN120" i="13" l="1"/>
  <c r="AK90" i="13"/>
  <c r="AK87" i="13" l="1"/>
  <c r="AK84" i="13" l="1"/>
  <c r="BG146" i="13" l="1"/>
  <c r="BE146" i="13"/>
  <c r="BE143" i="13"/>
  <c r="BE140" i="13"/>
  <c r="BB140" i="13"/>
  <c r="BB143" i="13" s="1"/>
  <c r="AY140" i="13"/>
  <c r="AY143" i="13" s="1"/>
  <c r="AV140" i="13"/>
  <c r="AV143" i="13" s="1"/>
  <c r="AS140" i="13"/>
  <c r="AP140" i="13"/>
  <c r="AP143" i="13" s="1"/>
  <c r="AM140" i="13"/>
  <c r="AM143" i="13" s="1"/>
  <c r="AJ140" i="13"/>
  <c r="AJ143" i="13" s="1"/>
  <c r="AG140" i="13"/>
  <c r="AG143" i="13" s="1"/>
  <c r="AD140" i="13"/>
  <c r="AD143" i="13" s="1"/>
  <c r="X140" i="13"/>
  <c r="U140" i="13"/>
  <c r="U143" i="13" s="1"/>
  <c r="R140" i="13"/>
  <c r="R143" i="13" s="1"/>
  <c r="O140" i="13"/>
  <c r="O143" i="13" s="1"/>
  <c r="L140" i="13"/>
  <c r="L143" i="13" s="1"/>
  <c r="I140" i="13"/>
  <c r="I143" i="13" s="1"/>
  <c r="AY139" i="13"/>
  <c r="AA139" i="13"/>
  <c r="AD139" i="13"/>
  <c r="X139" i="13"/>
  <c r="U139" i="13"/>
  <c r="R139" i="13"/>
  <c r="O139" i="13"/>
  <c r="L139" i="13"/>
  <c r="I139" i="13"/>
  <c r="BE137" i="13"/>
  <c r="BB136" i="13"/>
  <c r="AY136" i="13"/>
  <c r="AV136" i="13"/>
  <c r="AS136" i="13"/>
  <c r="AP136" i="13"/>
  <c r="AM136" i="13"/>
  <c r="AJ136" i="13"/>
  <c r="AG136" i="13"/>
  <c r="AA136" i="13"/>
  <c r="AD136" i="13"/>
  <c r="X136" i="13"/>
  <c r="U136" i="13"/>
  <c r="R136" i="13"/>
  <c r="O136" i="13"/>
  <c r="L136" i="13"/>
  <c r="I136" i="13"/>
  <c r="BE134" i="13"/>
  <c r="BB134" i="13"/>
  <c r="BB133" i="13" s="1"/>
  <c r="AY134" i="13"/>
  <c r="AY133" i="13" s="1"/>
  <c r="AV134" i="13"/>
  <c r="AV133" i="13" s="1"/>
  <c r="AS134" i="13"/>
  <c r="AS133" i="13" s="1"/>
  <c r="AP134" i="13"/>
  <c r="AP133" i="13" s="1"/>
  <c r="AM134" i="13"/>
  <c r="AM133" i="13" s="1"/>
  <c r="AJ134" i="13"/>
  <c r="AJ133" i="13" s="1"/>
  <c r="AG134" i="13"/>
  <c r="AG133" i="13" s="1"/>
  <c r="AD134" i="13"/>
  <c r="AD133" i="13" s="1"/>
  <c r="X134" i="13"/>
  <c r="U134" i="13"/>
  <c r="U133" i="13" s="1"/>
  <c r="R134" i="13"/>
  <c r="R133" i="13" s="1"/>
  <c r="O134" i="13"/>
  <c r="L134" i="13"/>
  <c r="I134" i="13"/>
  <c r="AA133" i="13"/>
  <c r="X133" i="13"/>
  <c r="O133" i="13"/>
  <c r="L133" i="13"/>
  <c r="I133" i="13"/>
  <c r="BE131" i="13"/>
  <c r="D131" i="13"/>
  <c r="AM131" i="13" s="1"/>
  <c r="AM130" i="13" s="1"/>
  <c r="AA130" i="13"/>
  <c r="BE128" i="13"/>
  <c r="AA127" i="13"/>
  <c r="BE125" i="13"/>
  <c r="AA124" i="13"/>
  <c r="BE122" i="13"/>
  <c r="AA121" i="13"/>
  <c r="BE119" i="13"/>
  <c r="AA118" i="13"/>
  <c r="BE116" i="13"/>
  <c r="AA115" i="13"/>
  <c r="BE113" i="13"/>
  <c r="BE110" i="13"/>
  <c r="AA109" i="13"/>
  <c r="BE107" i="13"/>
  <c r="AA106" i="13"/>
  <c r="BE104" i="13"/>
  <c r="AA103" i="13"/>
  <c r="BE101" i="13"/>
  <c r="AA100" i="13"/>
  <c r="BE98" i="13"/>
  <c r="AA97" i="13"/>
  <c r="BE95" i="13"/>
  <c r="AA94" i="13"/>
  <c r="BE92" i="13"/>
  <c r="AA91" i="13"/>
  <c r="BE89" i="13"/>
  <c r="AA88" i="13"/>
  <c r="BE86" i="13"/>
  <c r="AA85" i="13"/>
  <c r="BE83" i="13"/>
  <c r="AA82" i="13"/>
  <c r="BE80" i="13"/>
  <c r="AA79" i="13"/>
  <c r="BE77" i="13"/>
  <c r="AA76" i="13"/>
  <c r="BE74" i="13"/>
  <c r="AA73" i="13"/>
  <c r="BE71" i="13"/>
  <c r="AA70" i="13"/>
  <c r="BE68" i="13"/>
  <c r="AA67" i="13"/>
  <c r="AA64" i="13"/>
  <c r="AA61" i="13"/>
  <c r="AA58" i="13"/>
  <c r="AA55" i="13"/>
  <c r="AA52" i="13"/>
  <c r="AA49" i="13"/>
  <c r="AA46" i="13"/>
  <c r="AA43" i="13"/>
  <c r="AA40" i="13"/>
  <c r="AA37" i="13"/>
  <c r="AA34" i="13"/>
  <c r="AA31" i="13"/>
  <c r="AA28" i="13"/>
  <c r="AA25" i="13"/>
  <c r="AA22" i="13"/>
  <c r="AM139" i="13" l="1"/>
  <c r="AG142" i="13"/>
  <c r="AM142" i="13"/>
  <c r="AY142" i="13"/>
  <c r="I142" i="13"/>
  <c r="BB142" i="13"/>
  <c r="BG137" i="13"/>
  <c r="BF137" i="13" s="1"/>
  <c r="BF146" i="13"/>
  <c r="X131" i="13"/>
  <c r="AY131" i="13"/>
  <c r="AY130" i="13" s="1"/>
  <c r="L131" i="13"/>
  <c r="AG139" i="13"/>
  <c r="AS139" i="13"/>
  <c r="BB131" i="13"/>
  <c r="AV131" i="13"/>
  <c r="AP131" i="13"/>
  <c r="AJ131" i="13"/>
  <c r="AD131" i="13"/>
  <c r="U131" i="13"/>
  <c r="O131" i="13"/>
  <c r="I131" i="13"/>
  <c r="D128" i="13"/>
  <c r="D125" i="13" s="1"/>
  <c r="D122" i="13" s="1"/>
  <c r="D119" i="13" s="1"/>
  <c r="D116" i="13" s="1"/>
  <c r="D113" i="13" s="1"/>
  <c r="D110" i="13" s="1"/>
  <c r="D107" i="13" s="1"/>
  <c r="D104" i="13" s="1"/>
  <c r="D101" i="13" s="1"/>
  <c r="D98" i="13" s="1"/>
  <c r="D95" i="13" s="1"/>
  <c r="D92" i="13" s="1"/>
  <c r="D89" i="13" s="1"/>
  <c r="D86" i="13" s="1"/>
  <c r="D83" i="13" s="1"/>
  <c r="R131" i="13"/>
  <c r="AG131" i="13"/>
  <c r="AS131" i="13"/>
  <c r="BG134" i="13"/>
  <c r="BF134" i="13" s="1"/>
  <c r="H159" i="13"/>
  <c r="I159" i="13" s="1"/>
  <c r="L130" i="13"/>
  <c r="L128" i="13"/>
  <c r="X130" i="13"/>
  <c r="X128" i="13"/>
  <c r="AM128" i="13"/>
  <c r="AD142" i="13"/>
  <c r="AJ142" i="13"/>
  <c r="AP142" i="13"/>
  <c r="AV142" i="13"/>
  <c r="AJ139" i="13"/>
  <c r="AP139" i="13"/>
  <c r="AV139" i="13"/>
  <c r="BB139" i="13"/>
  <c r="AV83" i="1"/>
  <c r="L83" i="1"/>
  <c r="O83" i="1"/>
  <c r="R83" i="1"/>
  <c r="U83" i="1"/>
  <c r="X83" i="1"/>
  <c r="AA83" i="1"/>
  <c r="AG83" i="1"/>
  <c r="AJ83" i="1"/>
  <c r="AM83" i="1"/>
  <c r="AP83" i="1"/>
  <c r="AS83" i="1"/>
  <c r="AY83" i="1"/>
  <c r="BB83" i="1"/>
  <c r="BB86" i="1"/>
  <c r="AY86" i="1"/>
  <c r="AV86" i="1"/>
  <c r="AS86" i="1"/>
  <c r="AP86" i="1"/>
  <c r="AM86" i="1"/>
  <c r="AJ86" i="1"/>
  <c r="AG86" i="1"/>
  <c r="AA86" i="1"/>
  <c r="X86" i="1"/>
  <c r="U86" i="1"/>
  <c r="R86" i="1"/>
  <c r="O86" i="1"/>
  <c r="L86" i="1"/>
  <c r="L89" i="1"/>
  <c r="O89" i="1"/>
  <c r="R89" i="1"/>
  <c r="U89" i="1"/>
  <c r="X89" i="1"/>
  <c r="AA89" i="1"/>
  <c r="AG89" i="1"/>
  <c r="AJ89" i="1"/>
  <c r="AM89" i="1"/>
  <c r="AP89" i="1"/>
  <c r="AS89" i="1"/>
  <c r="AV89" i="1"/>
  <c r="AY89" i="1"/>
  <c r="BB89" i="1"/>
  <c r="BB92" i="1"/>
  <c r="AY92" i="1"/>
  <c r="AV92" i="1"/>
  <c r="AS92" i="1"/>
  <c r="AP92" i="1"/>
  <c r="AM92" i="1"/>
  <c r="AJ92" i="1"/>
  <c r="AG92" i="1"/>
  <c r="AA92" i="1"/>
  <c r="X92" i="1"/>
  <c r="U92" i="1"/>
  <c r="R92" i="1"/>
  <c r="O92" i="1"/>
  <c r="L92" i="1"/>
  <c r="L95" i="1"/>
  <c r="O95" i="1"/>
  <c r="R95" i="1"/>
  <c r="U95" i="1"/>
  <c r="X95" i="1"/>
  <c r="AA95" i="1"/>
  <c r="AG95" i="1"/>
  <c r="AJ95" i="1"/>
  <c r="AM95" i="1"/>
  <c r="AP95" i="1"/>
  <c r="AS95" i="1"/>
  <c r="BB104" i="1"/>
  <c r="AV95" i="1"/>
  <c r="AY95" i="1"/>
  <c r="AY98" i="1"/>
  <c r="AV98" i="1"/>
  <c r="AS98" i="1"/>
  <c r="AP98" i="1"/>
  <c r="AM98" i="1"/>
  <c r="AJ98" i="1"/>
  <c r="AG98" i="1"/>
  <c r="AA98" i="1"/>
  <c r="X98" i="1"/>
  <c r="U98" i="1"/>
  <c r="R98" i="1"/>
  <c r="O98" i="1"/>
  <c r="L98" i="1"/>
  <c r="L101" i="1"/>
  <c r="O101" i="1"/>
  <c r="R101" i="1"/>
  <c r="U101" i="1"/>
  <c r="X101" i="1"/>
  <c r="AA101" i="1"/>
  <c r="AG101" i="1"/>
  <c r="AJ101" i="1"/>
  <c r="AM101" i="1"/>
  <c r="AP101" i="1"/>
  <c r="AS101" i="1"/>
  <c r="AV101" i="1"/>
  <c r="AY101" i="1"/>
  <c r="BB101" i="1"/>
  <c r="BB98" i="1" s="1"/>
  <c r="BB95" i="1" s="1"/>
  <c r="AY104" i="1"/>
  <c r="AV104" i="1"/>
  <c r="AS104" i="1"/>
  <c r="AP104" i="1"/>
  <c r="AM104" i="1"/>
  <c r="AJ104" i="1"/>
  <c r="AG104" i="1"/>
  <c r="AA104" i="1"/>
  <c r="X104" i="1"/>
  <c r="U104" i="1"/>
  <c r="R104" i="1"/>
  <c r="O104" i="1"/>
  <c r="L104" i="1"/>
  <c r="L107" i="1"/>
  <c r="O107" i="1"/>
  <c r="R107" i="1"/>
  <c r="U107" i="1"/>
  <c r="X107" i="1"/>
  <c r="AA107" i="1"/>
  <c r="AG107" i="1"/>
  <c r="AJ107" i="1"/>
  <c r="AM107" i="1"/>
  <c r="AP107" i="1"/>
  <c r="AS107" i="1"/>
  <c r="AV107" i="1"/>
  <c r="AY107" i="1"/>
  <c r="BB107" i="1"/>
  <c r="BB110" i="1"/>
  <c r="AY110" i="1"/>
  <c r="AV110" i="1"/>
  <c r="AS110" i="1"/>
  <c r="AP110" i="1"/>
  <c r="AM110" i="1"/>
  <c r="AJ110" i="1"/>
  <c r="AG110" i="1"/>
  <c r="AA110" i="1"/>
  <c r="X110" i="1"/>
  <c r="U110" i="1"/>
  <c r="R110" i="1"/>
  <c r="O110" i="1"/>
  <c r="L110" i="1"/>
  <c r="AV113" i="1"/>
  <c r="AV116" i="1"/>
  <c r="AV119" i="1"/>
  <c r="AV122" i="1"/>
  <c r="AV125" i="1"/>
  <c r="AV128" i="1"/>
  <c r="BB113" i="1"/>
  <c r="AY113" i="1"/>
  <c r="AS113" i="1"/>
  <c r="AP113" i="1"/>
  <c r="AM113" i="1"/>
  <c r="AJ113" i="1"/>
  <c r="AG113" i="1"/>
  <c r="AA113" i="1"/>
  <c r="X113" i="1"/>
  <c r="U113" i="1"/>
  <c r="R113" i="1"/>
  <c r="O113" i="1"/>
  <c r="L113" i="1"/>
  <c r="I113" i="1"/>
  <c r="L116" i="1"/>
  <c r="O116" i="1"/>
  <c r="R116" i="1"/>
  <c r="U116" i="1"/>
  <c r="X116" i="1"/>
  <c r="AA116" i="1"/>
  <c r="AY116" i="1"/>
  <c r="BB116" i="1"/>
  <c r="BB119" i="1"/>
  <c r="AY119" i="1"/>
  <c r="AA119" i="1"/>
  <c r="X119" i="1"/>
  <c r="U119" i="1"/>
  <c r="R119" i="1"/>
  <c r="O119" i="1"/>
  <c r="L119" i="1"/>
  <c r="L122" i="1"/>
  <c r="O122" i="1"/>
  <c r="R122" i="1"/>
  <c r="U122" i="1"/>
  <c r="X122" i="1"/>
  <c r="AA122" i="1"/>
  <c r="AY122" i="1"/>
  <c r="BB122" i="1"/>
  <c r="BB125" i="1"/>
  <c r="AY125" i="1"/>
  <c r="AA125" i="1"/>
  <c r="X125" i="1"/>
  <c r="U125" i="1"/>
  <c r="R125" i="1"/>
  <c r="O125" i="1"/>
  <c r="L125" i="1"/>
  <c r="L128" i="1"/>
  <c r="O128" i="1"/>
  <c r="R128" i="1"/>
  <c r="U128" i="1"/>
  <c r="X128" i="1"/>
  <c r="AA128" i="1"/>
  <c r="AY128" i="1"/>
  <c r="BB128" i="1"/>
  <c r="BB131" i="1"/>
  <c r="AY131" i="1"/>
  <c r="AS131" i="1"/>
  <c r="AS128" i="1" s="1"/>
  <c r="AS125" i="1" s="1"/>
  <c r="AS122" i="1" s="1"/>
  <c r="AS119" i="1" s="1"/>
  <c r="AS116" i="1" s="1"/>
  <c r="AP131" i="1"/>
  <c r="AP128" i="1" s="1"/>
  <c r="AP125" i="1" s="1"/>
  <c r="AP122" i="1" s="1"/>
  <c r="AP119" i="1" s="1"/>
  <c r="AP116" i="1" s="1"/>
  <c r="AM131" i="1"/>
  <c r="AM128" i="1" s="1"/>
  <c r="AM125" i="1" s="1"/>
  <c r="AM122" i="1" s="1"/>
  <c r="AM119" i="1" s="1"/>
  <c r="AM116" i="1" s="1"/>
  <c r="AJ131" i="1"/>
  <c r="AJ128" i="1" s="1"/>
  <c r="AJ125" i="1" s="1"/>
  <c r="AJ122" i="1" s="1"/>
  <c r="AJ119" i="1" s="1"/>
  <c r="AJ116" i="1" s="1"/>
  <c r="AA131" i="1"/>
  <c r="X131" i="1"/>
  <c r="U131" i="1"/>
  <c r="R131" i="1"/>
  <c r="O131" i="1"/>
  <c r="L131" i="1"/>
  <c r="BB134" i="1"/>
  <c r="AY134" i="1"/>
  <c r="AV134" i="1"/>
  <c r="AV131" i="1" s="1"/>
  <c r="AS134" i="1"/>
  <c r="AP134" i="1"/>
  <c r="AM134" i="1"/>
  <c r="AJ134" i="1"/>
  <c r="AG134" i="1"/>
  <c r="AG131" i="1" s="1"/>
  <c r="AG128" i="1" s="1"/>
  <c r="AG125" i="1" s="1"/>
  <c r="AG122" i="1" s="1"/>
  <c r="AG119" i="1" s="1"/>
  <c r="AG116" i="1" s="1"/>
  <c r="AA134" i="1"/>
  <c r="X134" i="1"/>
  <c r="U134" i="1"/>
  <c r="R134" i="1"/>
  <c r="O134" i="1"/>
  <c r="L134" i="1"/>
  <c r="I134" i="1"/>
  <c r="I140" i="1"/>
  <c r="D104" i="1"/>
  <c r="D107" i="1"/>
  <c r="I131" i="1"/>
  <c r="I128" i="1" s="1"/>
  <c r="I125" i="1" s="1"/>
  <c r="I122" i="1" s="1"/>
  <c r="I119" i="1" s="1"/>
  <c r="I116" i="1" s="1"/>
  <c r="I110" i="1" s="1"/>
  <c r="I107" i="1" s="1"/>
  <c r="I104" i="1" s="1"/>
  <c r="D101" i="1"/>
  <c r="D98" i="1" s="1"/>
  <c r="D95" i="1" s="1"/>
  <c r="D92" i="1" s="1"/>
  <c r="D89" i="1" s="1"/>
  <c r="D86" i="1" s="1"/>
  <c r="D83" i="1" s="1"/>
  <c r="D74" i="1" s="1"/>
  <c r="D71" i="1" s="1"/>
  <c r="D68" i="1" s="1"/>
  <c r="D65" i="1" s="1"/>
  <c r="D62" i="1" s="1"/>
  <c r="D59" i="1" s="1"/>
  <c r="D56" i="1" s="1"/>
  <c r="D53" i="1" s="1"/>
  <c r="D50" i="1" s="1"/>
  <c r="D47" i="1" s="1"/>
  <c r="D44" i="1" s="1"/>
  <c r="D41" i="1" s="1"/>
  <c r="D38" i="1" s="1"/>
  <c r="D35" i="1" s="1"/>
  <c r="D32" i="1" s="1"/>
  <c r="D29" i="1" s="1"/>
  <c r="D26" i="1" s="1"/>
  <c r="D23" i="1" s="1"/>
  <c r="D20" i="1" s="1"/>
  <c r="D17" i="1" s="1"/>
  <c r="D14" i="1" s="1"/>
  <c r="D110" i="1"/>
  <c r="D113" i="1"/>
  <c r="D116" i="1"/>
  <c r="D119" i="1"/>
  <c r="D122" i="1"/>
  <c r="D125" i="1"/>
  <c r="D128" i="1"/>
  <c r="D131" i="1"/>
  <c r="BB143" i="1"/>
  <c r="AY143" i="1"/>
  <c r="AA143" i="1"/>
  <c r="I143" i="1"/>
  <c r="BB140" i="1"/>
  <c r="AY140" i="1"/>
  <c r="AV140" i="1"/>
  <c r="AV143" i="1" s="1"/>
  <c r="AS140" i="1"/>
  <c r="AS143" i="1" s="1"/>
  <c r="AP140" i="1"/>
  <c r="AP143" i="1" s="1"/>
  <c r="AM140" i="1"/>
  <c r="AM143" i="1" s="1"/>
  <c r="AJ140" i="1"/>
  <c r="AJ143" i="1" s="1"/>
  <c r="AG140" i="1"/>
  <c r="AG143" i="1" s="1"/>
  <c r="AA140" i="1"/>
  <c r="X140" i="1"/>
  <c r="U140" i="1"/>
  <c r="R140" i="1"/>
  <c r="O140" i="1"/>
  <c r="L140" i="1"/>
  <c r="I136" i="1"/>
  <c r="D80" i="13" l="1"/>
  <c r="D77" i="13" s="1"/>
  <c r="D74" i="13" s="1"/>
  <c r="D71" i="13" s="1"/>
  <c r="D68" i="13" s="1"/>
  <c r="D65" i="13" s="1"/>
  <c r="D62" i="13" s="1"/>
  <c r="D59" i="13" s="1"/>
  <c r="D56" i="13" s="1"/>
  <c r="D53" i="13" s="1"/>
  <c r="D50" i="13" s="1"/>
  <c r="D47" i="13" s="1"/>
  <c r="D44" i="13" s="1"/>
  <c r="D41" i="13" s="1"/>
  <c r="D38" i="13" s="1"/>
  <c r="D35" i="13" s="1"/>
  <c r="D32" i="13" s="1"/>
  <c r="D29" i="13" s="1"/>
  <c r="D26" i="13" s="1"/>
  <c r="D23" i="13" s="1"/>
  <c r="D20" i="13" s="1"/>
  <c r="D17" i="13" s="1"/>
  <c r="D14" i="13" s="1"/>
  <c r="L77" i="1"/>
  <c r="R77" i="1"/>
  <c r="X77" i="1"/>
  <c r="AG77" i="1"/>
  <c r="AM77" i="1"/>
  <c r="AS77" i="1"/>
  <c r="AS76" i="1" s="1"/>
  <c r="AY77" i="1"/>
  <c r="I77" i="1"/>
  <c r="O77" i="1"/>
  <c r="U77" i="1"/>
  <c r="AA77" i="1"/>
  <c r="AJ77" i="1"/>
  <c r="AJ76" i="1" s="1"/>
  <c r="AP77" i="1"/>
  <c r="AV77" i="1"/>
  <c r="BB77" i="1"/>
  <c r="AY128" i="13"/>
  <c r="AY125" i="13" s="1"/>
  <c r="BG140" i="13"/>
  <c r="BF140" i="13" s="1"/>
  <c r="AY127" i="13"/>
  <c r="AM125" i="13"/>
  <c r="AM127" i="13"/>
  <c r="AS128" i="13"/>
  <c r="AS130" i="13"/>
  <c r="R130" i="13"/>
  <c r="R128" i="13"/>
  <c r="I130" i="13"/>
  <c r="I128" i="13"/>
  <c r="U130" i="13"/>
  <c r="U128" i="13"/>
  <c r="AJ130" i="13"/>
  <c r="AJ128" i="13"/>
  <c r="AV130" i="13"/>
  <c r="AV128" i="13"/>
  <c r="BG143" i="13"/>
  <c r="BF143" i="13" s="1"/>
  <c r="X127" i="13"/>
  <c r="X125" i="13"/>
  <c r="L127" i="13"/>
  <c r="L125" i="13"/>
  <c r="AG128" i="13"/>
  <c r="AG130" i="13"/>
  <c r="O130" i="13"/>
  <c r="O128" i="13"/>
  <c r="AD130" i="13"/>
  <c r="AD128" i="13"/>
  <c r="AP130" i="13"/>
  <c r="AP128" i="13"/>
  <c r="BB130" i="13"/>
  <c r="BB128" i="13"/>
  <c r="I101" i="1"/>
  <c r="I98" i="1" s="1"/>
  <c r="I95" i="1" s="1"/>
  <c r="I92" i="1" s="1"/>
  <c r="I89" i="1" s="1"/>
  <c r="I86" i="1" s="1"/>
  <c r="I83" i="1" s="1"/>
  <c r="AY76" i="1"/>
  <c r="BB76" i="1"/>
  <c r="AV76" i="1"/>
  <c r="AV79" i="1"/>
  <c r="AP76" i="1"/>
  <c r="AM76" i="1"/>
  <c r="AG76" i="1"/>
  <c r="L76" i="1"/>
  <c r="O76" i="1"/>
  <c r="R76" i="1"/>
  <c r="U76" i="1"/>
  <c r="X76" i="1"/>
  <c r="AA76" i="1"/>
  <c r="AP79" i="1"/>
  <c r="AS79" i="1"/>
  <c r="AJ79" i="1"/>
  <c r="AG79" i="1"/>
  <c r="X79" i="1"/>
  <c r="BB88" i="1"/>
  <c r="BB91" i="1"/>
  <c r="BB94" i="1"/>
  <c r="BB97" i="1"/>
  <c r="BB100" i="1"/>
  <c r="BB103" i="1"/>
  <c r="AY103" i="1"/>
  <c r="AY100" i="1"/>
  <c r="AY97" i="1"/>
  <c r="AY94" i="1"/>
  <c r="AY91" i="1"/>
  <c r="AY88" i="1"/>
  <c r="AV88" i="1"/>
  <c r="AV91" i="1"/>
  <c r="AV94" i="1"/>
  <c r="AV97" i="1"/>
  <c r="AV100" i="1"/>
  <c r="AV103" i="1"/>
  <c r="AS103" i="1"/>
  <c r="AS100" i="1"/>
  <c r="AS97" i="1"/>
  <c r="AS94" i="1"/>
  <c r="AS91" i="1"/>
  <c r="AS88" i="1"/>
  <c r="BB85" i="1"/>
  <c r="AY85" i="1"/>
  <c r="AV85" i="1"/>
  <c r="AS85" i="1"/>
  <c r="BB82" i="1"/>
  <c r="AY82" i="1"/>
  <c r="AV82" i="1"/>
  <c r="AS82" i="1"/>
  <c r="AP82" i="1"/>
  <c r="AP85" i="1"/>
  <c r="AP88" i="1"/>
  <c r="AP91" i="1"/>
  <c r="AP94" i="1"/>
  <c r="AP97" i="1"/>
  <c r="AP100" i="1"/>
  <c r="AP103" i="1"/>
  <c r="AM103" i="1"/>
  <c r="AM100" i="1"/>
  <c r="AM97" i="1"/>
  <c r="AM94" i="1"/>
  <c r="AM91" i="1"/>
  <c r="AM88" i="1"/>
  <c r="AM85" i="1"/>
  <c r="AM82" i="1"/>
  <c r="AJ82" i="1"/>
  <c r="AJ85" i="1"/>
  <c r="AJ88" i="1"/>
  <c r="AJ91" i="1"/>
  <c r="AJ94" i="1"/>
  <c r="AJ97" i="1"/>
  <c r="AJ100" i="1"/>
  <c r="AJ103" i="1"/>
  <c r="AG103" i="1"/>
  <c r="AG100" i="1"/>
  <c r="AG97" i="1"/>
  <c r="AG94" i="1"/>
  <c r="AG91" i="1"/>
  <c r="AG88" i="1"/>
  <c r="AG85" i="1"/>
  <c r="AG82" i="1"/>
  <c r="O103" i="1"/>
  <c r="O100" i="1"/>
  <c r="O97" i="1"/>
  <c r="O94" i="1"/>
  <c r="O91" i="1"/>
  <c r="O88" i="1"/>
  <c r="O85" i="1"/>
  <c r="R85" i="1"/>
  <c r="R88" i="1"/>
  <c r="R91" i="1"/>
  <c r="R94" i="1"/>
  <c r="R97" i="1"/>
  <c r="R100" i="1"/>
  <c r="R103" i="1"/>
  <c r="U103" i="1"/>
  <c r="U100" i="1"/>
  <c r="U97" i="1"/>
  <c r="U94" i="1"/>
  <c r="U91" i="1"/>
  <c r="U88" i="1"/>
  <c r="U85" i="1"/>
  <c r="X85" i="1"/>
  <c r="X88" i="1"/>
  <c r="X91" i="1"/>
  <c r="X94" i="1"/>
  <c r="X97" i="1"/>
  <c r="X100" i="1"/>
  <c r="X103" i="1"/>
  <c r="AA103" i="1"/>
  <c r="AA100" i="1"/>
  <c r="AA97" i="1"/>
  <c r="AA94" i="1"/>
  <c r="AA91" i="1"/>
  <c r="AA88" i="1"/>
  <c r="AA85" i="1"/>
  <c r="AA82" i="1"/>
  <c r="X82" i="1"/>
  <c r="U82" i="1"/>
  <c r="R82" i="1"/>
  <c r="O82" i="1"/>
  <c r="L82" i="1"/>
  <c r="L85" i="1"/>
  <c r="L88" i="1"/>
  <c r="L91" i="1"/>
  <c r="L94" i="1"/>
  <c r="L97" i="1"/>
  <c r="L100" i="1"/>
  <c r="L103" i="1"/>
  <c r="I85" i="1"/>
  <c r="I88" i="1"/>
  <c r="I91" i="1"/>
  <c r="I94" i="1"/>
  <c r="I97" i="1"/>
  <c r="I100" i="1"/>
  <c r="I103" i="1"/>
  <c r="I74" i="1" l="1"/>
  <c r="AV74" i="1"/>
  <c r="AJ74" i="1"/>
  <c r="U74" i="1"/>
  <c r="AS74" i="1"/>
  <c r="AG74" i="1"/>
  <c r="R74" i="1"/>
  <c r="BB74" i="1"/>
  <c r="AP74" i="1"/>
  <c r="AA74" i="1"/>
  <c r="O74" i="1"/>
  <c r="AY74" i="1"/>
  <c r="AM74" i="1"/>
  <c r="X74" i="1"/>
  <c r="L74" i="1"/>
  <c r="AG125" i="13"/>
  <c r="AG127" i="13"/>
  <c r="AV127" i="13"/>
  <c r="AV125" i="13"/>
  <c r="AJ127" i="13"/>
  <c r="AJ125" i="13"/>
  <c r="U127" i="13"/>
  <c r="U125" i="13"/>
  <c r="I127" i="13"/>
  <c r="I125" i="13"/>
  <c r="R127" i="13"/>
  <c r="R125" i="13"/>
  <c r="AY124" i="13"/>
  <c r="AY122" i="13"/>
  <c r="BB127" i="13"/>
  <c r="BB125" i="13"/>
  <c r="AP127" i="13"/>
  <c r="AP125" i="13"/>
  <c r="AD127" i="13"/>
  <c r="AD125" i="13"/>
  <c r="O127" i="13"/>
  <c r="O125" i="13"/>
  <c r="L124" i="13"/>
  <c r="L122" i="13"/>
  <c r="X124" i="13"/>
  <c r="X122" i="13"/>
  <c r="BG131" i="13"/>
  <c r="BF131" i="13" s="1"/>
  <c r="AS125" i="13"/>
  <c r="AS127" i="13"/>
  <c r="AM124" i="13"/>
  <c r="AM122" i="13"/>
  <c r="I82" i="1"/>
  <c r="I76" i="1"/>
  <c r="L112" i="1"/>
  <c r="L109" i="1"/>
  <c r="L106" i="1"/>
  <c r="O106" i="1"/>
  <c r="O109" i="1"/>
  <c r="O112" i="1"/>
  <c r="R112" i="1"/>
  <c r="R109" i="1"/>
  <c r="R106" i="1"/>
  <c r="AA106" i="1"/>
  <c r="AA109" i="1"/>
  <c r="AA112" i="1"/>
  <c r="X112" i="1"/>
  <c r="X109" i="1"/>
  <c r="X106" i="1"/>
  <c r="U106" i="1"/>
  <c r="U109" i="1"/>
  <c r="U112" i="1"/>
  <c r="AG106" i="1"/>
  <c r="AG109" i="1"/>
  <c r="AG112" i="1"/>
  <c r="AJ112" i="1"/>
  <c r="AJ109" i="1"/>
  <c r="AJ106" i="1"/>
  <c r="AM106" i="1"/>
  <c r="AM112" i="1"/>
  <c r="AM109" i="1"/>
  <c r="AS109" i="1"/>
  <c r="AS112" i="1"/>
  <c r="AV112" i="1"/>
  <c r="AV109" i="1"/>
  <c r="AY109" i="1"/>
  <c r="AY112" i="1"/>
  <c r="BB112" i="1"/>
  <c r="BB109" i="1"/>
  <c r="BB106" i="1"/>
  <c r="AY106" i="1"/>
  <c r="AV106" i="1"/>
  <c r="AS106" i="1"/>
  <c r="AP106" i="1"/>
  <c r="AP109" i="1"/>
  <c r="AP112" i="1"/>
  <c r="I118" i="1"/>
  <c r="L118" i="1"/>
  <c r="O118" i="1"/>
  <c r="R118" i="1"/>
  <c r="U118" i="1"/>
  <c r="X118" i="1"/>
  <c r="AA118" i="1"/>
  <c r="AG118" i="1"/>
  <c r="AM127" i="1"/>
  <c r="AM130" i="1"/>
  <c r="AM133" i="1"/>
  <c r="AM136" i="1"/>
  <c r="AP136" i="1"/>
  <c r="AP133" i="1"/>
  <c r="AP130" i="1"/>
  <c r="AP127" i="1"/>
  <c r="AS127" i="1"/>
  <c r="AS130" i="1"/>
  <c r="AS136" i="1"/>
  <c r="AV136" i="1"/>
  <c r="AS133" i="1"/>
  <c r="AV133" i="1"/>
  <c r="AV130" i="1"/>
  <c r="AV127" i="1"/>
  <c r="AY127" i="1"/>
  <c r="AY130" i="1"/>
  <c r="AY133" i="1"/>
  <c r="AY136" i="1"/>
  <c r="BB136" i="1"/>
  <c r="BB133" i="1"/>
  <c r="BB130" i="1"/>
  <c r="BB127" i="1"/>
  <c r="BB124" i="1"/>
  <c r="AY124" i="1"/>
  <c r="AV124" i="1"/>
  <c r="AS124" i="1"/>
  <c r="AP124" i="1"/>
  <c r="AM124" i="1"/>
  <c r="AM121" i="1"/>
  <c r="AP121" i="1"/>
  <c r="AS121" i="1"/>
  <c r="AV121" i="1"/>
  <c r="AY121" i="1"/>
  <c r="BB121" i="1"/>
  <c r="BB118" i="1"/>
  <c r="AY118" i="1"/>
  <c r="AV118" i="1"/>
  <c r="AS118" i="1"/>
  <c r="AP118" i="1"/>
  <c r="AM118" i="1"/>
  <c r="AJ118" i="1"/>
  <c r="AJ121" i="1"/>
  <c r="AJ124" i="1"/>
  <c r="AJ127" i="1"/>
  <c r="AJ130" i="1"/>
  <c r="AJ133" i="1"/>
  <c r="AJ136" i="1"/>
  <c r="AG136" i="1"/>
  <c r="AG133" i="1"/>
  <c r="AG130" i="1"/>
  <c r="AG127" i="1"/>
  <c r="AG124" i="1"/>
  <c r="AG121" i="1"/>
  <c r="AA136" i="1"/>
  <c r="AA133" i="1"/>
  <c r="AA130" i="1"/>
  <c r="AA127" i="1"/>
  <c r="AA124" i="1"/>
  <c r="AA121" i="1"/>
  <c r="X121" i="1"/>
  <c r="X124" i="1"/>
  <c r="X127" i="1"/>
  <c r="X130" i="1"/>
  <c r="X133" i="1"/>
  <c r="X136" i="1"/>
  <c r="U136" i="1"/>
  <c r="U133" i="1"/>
  <c r="U130" i="1"/>
  <c r="U127" i="1"/>
  <c r="U124" i="1"/>
  <c r="U121" i="1"/>
  <c r="O130" i="1"/>
  <c r="O127" i="1"/>
  <c r="O124" i="1"/>
  <c r="O121" i="1"/>
  <c r="R121" i="1"/>
  <c r="R124" i="1"/>
  <c r="R127" i="1"/>
  <c r="R130" i="1"/>
  <c r="R133" i="1"/>
  <c r="R136" i="1"/>
  <c r="O136" i="1"/>
  <c r="O133" i="1"/>
  <c r="L133" i="1"/>
  <c r="L130" i="1"/>
  <c r="L127" i="1"/>
  <c r="L124" i="1"/>
  <c r="L121" i="1"/>
  <c r="I121" i="1"/>
  <c r="I124" i="1"/>
  <c r="I127" i="1"/>
  <c r="I130" i="1"/>
  <c r="I133" i="1"/>
  <c r="L136" i="1"/>
  <c r="AD76" i="1"/>
  <c r="AD73" i="1"/>
  <c r="AD70" i="1"/>
  <c r="AD79" i="1"/>
  <c r="AD82" i="1"/>
  <c r="AD106" i="1"/>
  <c r="AD118" i="1"/>
  <c r="AD139" i="1"/>
  <c r="AD136" i="1"/>
  <c r="AD133" i="1"/>
  <c r="AD130" i="1"/>
  <c r="AD127" i="1"/>
  <c r="AD124" i="1"/>
  <c r="AD121" i="1"/>
  <c r="AD85" i="1"/>
  <c r="AD88" i="1"/>
  <c r="AD91" i="1"/>
  <c r="AD94" i="1"/>
  <c r="AD97" i="1"/>
  <c r="AD100" i="1"/>
  <c r="AD103" i="1"/>
  <c r="AD109" i="1"/>
  <c r="AD112" i="1"/>
  <c r="AD61" i="1"/>
  <c r="AD58" i="1"/>
  <c r="AD55" i="1"/>
  <c r="AD52" i="1"/>
  <c r="AD49" i="1"/>
  <c r="AD46" i="1"/>
  <c r="AD43" i="1"/>
  <c r="AD40" i="1"/>
  <c r="AD37" i="1"/>
  <c r="AD64" i="1"/>
  <c r="AD34" i="1"/>
  <c r="AD31" i="1"/>
  <c r="AD28" i="1"/>
  <c r="AD25" i="1"/>
  <c r="AD22" i="1"/>
  <c r="AD67" i="1"/>
  <c r="I106" i="1"/>
  <c r="I109" i="1"/>
  <c r="I112" i="1"/>
  <c r="I139" i="1"/>
  <c r="L139" i="1"/>
  <c r="O139" i="1"/>
  <c r="R139" i="1"/>
  <c r="U139" i="1"/>
  <c r="X139" i="1"/>
  <c r="AA139" i="1"/>
  <c r="AG139" i="1"/>
  <c r="AJ139" i="1"/>
  <c r="AM139" i="1"/>
  <c r="AP139" i="1"/>
  <c r="AS139" i="1"/>
  <c r="AV139" i="1"/>
  <c r="AY139" i="1"/>
  <c r="BB139" i="1"/>
  <c r="AV142" i="1"/>
  <c r="BB142" i="1"/>
  <c r="AY142" i="1"/>
  <c r="AS142" i="1"/>
  <c r="AP142" i="1"/>
  <c r="AM142" i="1"/>
  <c r="AJ142" i="1"/>
  <c r="AG142" i="1"/>
  <c r="AA142" i="1"/>
  <c r="AM115" i="1"/>
  <c r="BB115" i="1"/>
  <c r="AY115" i="1"/>
  <c r="AV115" i="1"/>
  <c r="AS115" i="1"/>
  <c r="AP115" i="1"/>
  <c r="AJ115" i="1"/>
  <c r="AA115" i="1"/>
  <c r="AG115" i="1"/>
  <c r="AD115" i="1"/>
  <c r="X115" i="1"/>
  <c r="U115" i="1"/>
  <c r="R115" i="1"/>
  <c r="O115" i="1"/>
  <c r="L115" i="1"/>
  <c r="I115" i="1"/>
  <c r="I71" i="1" l="1"/>
  <c r="I73" i="1"/>
  <c r="R71" i="1"/>
  <c r="R73" i="1"/>
  <c r="AG71" i="1"/>
  <c r="AG73" i="1"/>
  <c r="AS71" i="1"/>
  <c r="AS73" i="1"/>
  <c r="L71" i="1"/>
  <c r="L73" i="1"/>
  <c r="X71" i="1"/>
  <c r="X73" i="1"/>
  <c r="AM71" i="1"/>
  <c r="AM73" i="1"/>
  <c r="AY71" i="1"/>
  <c r="AY73" i="1"/>
  <c r="O71" i="1"/>
  <c r="O73" i="1"/>
  <c r="AA71" i="1"/>
  <c r="AA73" i="1"/>
  <c r="AP71" i="1"/>
  <c r="AP73" i="1"/>
  <c r="BB71" i="1"/>
  <c r="BB73" i="1"/>
  <c r="U71" i="1"/>
  <c r="U73" i="1"/>
  <c r="AJ71" i="1"/>
  <c r="AJ73" i="1"/>
  <c r="AV71" i="1"/>
  <c r="AV73" i="1"/>
  <c r="AM119" i="13"/>
  <c r="AM121" i="13"/>
  <c r="AD124" i="13"/>
  <c r="AD122" i="13"/>
  <c r="AP122" i="13"/>
  <c r="AP124" i="13"/>
  <c r="BB122" i="13"/>
  <c r="BB124" i="13"/>
  <c r="AY119" i="13"/>
  <c r="AY121" i="13"/>
  <c r="R124" i="13"/>
  <c r="R122" i="13"/>
  <c r="I124" i="13"/>
  <c r="I122" i="13"/>
  <c r="U124" i="13"/>
  <c r="U122" i="13"/>
  <c r="AJ122" i="13"/>
  <c r="AJ124" i="13"/>
  <c r="AV122" i="13"/>
  <c r="AV124" i="13"/>
  <c r="AS124" i="13"/>
  <c r="AS122" i="13"/>
  <c r="X121" i="13"/>
  <c r="X119" i="13"/>
  <c r="L121" i="13"/>
  <c r="L119" i="13"/>
  <c r="L116" i="13" s="1"/>
  <c r="O124" i="13"/>
  <c r="O122" i="13"/>
  <c r="BG128" i="13"/>
  <c r="BF128" i="13" s="1"/>
  <c r="AG124" i="13"/>
  <c r="AG122" i="13"/>
  <c r="I142" i="1"/>
  <c r="I68" i="1" l="1"/>
  <c r="I70" i="1"/>
  <c r="AJ68" i="1"/>
  <c r="AJ70" i="1"/>
  <c r="AV68" i="1"/>
  <c r="AV70" i="1"/>
  <c r="U68" i="1"/>
  <c r="U70" i="1"/>
  <c r="BB68" i="1"/>
  <c r="BB70" i="1"/>
  <c r="AP68" i="1"/>
  <c r="AP70" i="1"/>
  <c r="AA68" i="1"/>
  <c r="AA70" i="1"/>
  <c r="O68" i="1"/>
  <c r="O70" i="1"/>
  <c r="AY68" i="1"/>
  <c r="AY70" i="1"/>
  <c r="AM68" i="1"/>
  <c r="AM70" i="1"/>
  <c r="X68" i="1"/>
  <c r="X70" i="1"/>
  <c r="L68" i="1"/>
  <c r="L70" i="1"/>
  <c r="AS68" i="1"/>
  <c r="AS70" i="1"/>
  <c r="AG68" i="1"/>
  <c r="AG70" i="1"/>
  <c r="R68" i="1"/>
  <c r="R70" i="1"/>
  <c r="AV121" i="13"/>
  <c r="AV119" i="13"/>
  <c r="AJ121" i="13"/>
  <c r="AJ119" i="13"/>
  <c r="BG125" i="13"/>
  <c r="BF125" i="13" s="1"/>
  <c r="AD121" i="13"/>
  <c r="AD119" i="13"/>
  <c r="AG119" i="13"/>
  <c r="AG121" i="13"/>
  <c r="O121" i="13"/>
  <c r="O119" i="13"/>
  <c r="L118" i="13"/>
  <c r="X118" i="13"/>
  <c r="X116" i="13"/>
  <c r="AS119" i="13"/>
  <c r="AS121" i="13"/>
  <c r="U121" i="13"/>
  <c r="U119" i="13"/>
  <c r="I121" i="13"/>
  <c r="I119" i="13"/>
  <c r="R121" i="13"/>
  <c r="R119" i="13"/>
  <c r="AY118" i="13"/>
  <c r="AY116" i="13"/>
  <c r="BB121" i="13"/>
  <c r="BB119" i="13"/>
  <c r="AP121" i="13"/>
  <c r="AP119" i="13"/>
  <c r="AM118" i="13"/>
  <c r="AM116" i="13"/>
  <c r="I65" i="1" l="1"/>
  <c r="I67" i="1"/>
  <c r="L65" i="1"/>
  <c r="L67" i="1"/>
  <c r="AM65" i="1"/>
  <c r="AM67" i="1"/>
  <c r="AP65" i="1"/>
  <c r="AP67" i="1"/>
  <c r="R65" i="1"/>
  <c r="R67" i="1"/>
  <c r="AG65" i="1"/>
  <c r="AG67" i="1"/>
  <c r="AS65" i="1"/>
  <c r="AS67" i="1"/>
  <c r="X65" i="1"/>
  <c r="X67" i="1"/>
  <c r="AY65" i="1"/>
  <c r="AY67" i="1"/>
  <c r="AA65" i="1"/>
  <c r="AA67" i="1"/>
  <c r="BB65" i="1"/>
  <c r="BB67" i="1"/>
  <c r="U65" i="1"/>
  <c r="U67" i="1"/>
  <c r="O65" i="1"/>
  <c r="O67" i="1"/>
  <c r="AV65" i="1"/>
  <c r="AV67" i="1"/>
  <c r="AJ65" i="1"/>
  <c r="AJ67" i="1"/>
  <c r="AM115" i="13"/>
  <c r="AM113" i="13"/>
  <c r="AP118" i="13"/>
  <c r="AP116" i="13"/>
  <c r="BB118" i="13"/>
  <c r="BB116" i="13"/>
  <c r="AY115" i="13"/>
  <c r="AY113" i="13"/>
  <c r="R118" i="13"/>
  <c r="R116" i="13"/>
  <c r="I118" i="13"/>
  <c r="I116" i="13"/>
  <c r="U118" i="13"/>
  <c r="U116" i="13"/>
  <c r="X115" i="13"/>
  <c r="X113" i="13"/>
  <c r="L115" i="13"/>
  <c r="L113" i="13"/>
  <c r="O118" i="13"/>
  <c r="O116" i="13"/>
  <c r="AJ118" i="13"/>
  <c r="AJ116" i="13"/>
  <c r="AV118" i="13"/>
  <c r="AV116" i="13"/>
  <c r="BG122" i="13"/>
  <c r="BF122" i="13" s="1"/>
  <c r="AS118" i="13"/>
  <c r="AS116" i="13"/>
  <c r="AG118" i="13"/>
  <c r="AG116" i="13"/>
  <c r="AD118" i="13"/>
  <c r="AD116" i="13"/>
  <c r="BG68" i="1"/>
  <c r="BE68" i="1"/>
  <c r="BG71" i="1"/>
  <c r="BE71" i="1"/>
  <c r="I62" i="1" l="1"/>
  <c r="I64" i="1"/>
  <c r="AS62" i="1"/>
  <c r="AS64" i="1"/>
  <c r="R62" i="1"/>
  <c r="R64" i="1"/>
  <c r="AP62" i="1"/>
  <c r="AP64" i="1"/>
  <c r="AM62" i="1"/>
  <c r="AM64" i="1"/>
  <c r="L62" i="1"/>
  <c r="L64" i="1"/>
  <c r="AJ62" i="1"/>
  <c r="AJ64" i="1"/>
  <c r="AV62" i="1"/>
  <c r="AV64" i="1"/>
  <c r="O62" i="1"/>
  <c r="O64" i="1"/>
  <c r="U62" i="1"/>
  <c r="U64" i="1"/>
  <c r="BB62" i="1"/>
  <c r="BB64" i="1"/>
  <c r="AA62" i="1"/>
  <c r="AA64" i="1"/>
  <c r="AY62" i="1"/>
  <c r="AY64" i="1"/>
  <c r="X62" i="1"/>
  <c r="X64" i="1"/>
  <c r="AG62" i="1"/>
  <c r="AG64" i="1"/>
  <c r="AG115" i="13"/>
  <c r="AG113" i="13"/>
  <c r="U115" i="13"/>
  <c r="U113" i="13"/>
  <c r="I115" i="13"/>
  <c r="I113" i="13"/>
  <c r="BB113" i="13"/>
  <c r="BB115" i="13"/>
  <c r="AP113" i="13"/>
  <c r="AP115" i="13"/>
  <c r="AM110" i="13"/>
  <c r="AM112" i="13"/>
  <c r="AD115" i="13"/>
  <c r="AD113" i="13"/>
  <c r="AS115" i="13"/>
  <c r="AS113" i="13"/>
  <c r="AV113" i="13"/>
  <c r="AV115" i="13"/>
  <c r="AJ113" i="13"/>
  <c r="AJ115" i="13"/>
  <c r="O115" i="13"/>
  <c r="O113" i="13"/>
  <c r="L112" i="13"/>
  <c r="L110" i="13"/>
  <c r="X112" i="13"/>
  <c r="X110" i="13"/>
  <c r="BG119" i="13"/>
  <c r="BF119" i="13" s="1"/>
  <c r="R115" i="13"/>
  <c r="R113" i="13"/>
  <c r="AY110" i="13"/>
  <c r="AY112" i="13"/>
  <c r="BF68" i="1"/>
  <c r="BF71" i="1"/>
  <c r="I59" i="1" l="1"/>
  <c r="I61" i="1"/>
  <c r="AY59" i="1"/>
  <c r="AY61" i="1"/>
  <c r="BB59" i="1"/>
  <c r="BB61" i="1"/>
  <c r="O59" i="1"/>
  <c r="O61" i="1"/>
  <c r="AJ59" i="1"/>
  <c r="AJ61" i="1"/>
  <c r="L59" i="1"/>
  <c r="L61" i="1"/>
  <c r="AP59" i="1"/>
  <c r="AP61" i="1"/>
  <c r="R59" i="1"/>
  <c r="R61" i="1"/>
  <c r="AS59" i="1"/>
  <c r="AS61" i="1"/>
  <c r="AG59" i="1"/>
  <c r="AG61" i="1"/>
  <c r="X59" i="1"/>
  <c r="X61" i="1"/>
  <c r="AA59" i="1"/>
  <c r="AA61" i="1"/>
  <c r="U59" i="1"/>
  <c r="U61" i="1"/>
  <c r="AV59" i="1"/>
  <c r="AV61" i="1"/>
  <c r="AM59" i="1"/>
  <c r="AM61" i="1"/>
  <c r="AG110" i="13"/>
  <c r="AG112" i="13"/>
  <c r="AY109" i="13"/>
  <c r="AY107" i="13"/>
  <c r="L109" i="13"/>
  <c r="L107" i="13"/>
  <c r="O112" i="13"/>
  <c r="O110" i="13"/>
  <c r="AJ112" i="13"/>
  <c r="AJ110" i="13"/>
  <c r="AV112" i="13"/>
  <c r="AV110" i="13"/>
  <c r="AM109" i="13"/>
  <c r="AM107" i="13"/>
  <c r="AP112" i="13"/>
  <c r="AP110" i="13"/>
  <c r="BB112" i="13"/>
  <c r="BB110" i="13"/>
  <c r="R112" i="13"/>
  <c r="R110" i="13"/>
  <c r="X109" i="13"/>
  <c r="X107" i="13"/>
  <c r="AS110" i="13"/>
  <c r="AS112" i="13"/>
  <c r="AD112" i="13"/>
  <c r="AD110" i="13"/>
  <c r="I112" i="13"/>
  <c r="I110" i="13"/>
  <c r="U112" i="13"/>
  <c r="U110" i="13"/>
  <c r="BG116" i="13"/>
  <c r="BF116" i="13" s="1"/>
  <c r="I157" i="1"/>
  <c r="I156" i="1"/>
  <c r="I56" i="1" l="1"/>
  <c r="I58" i="1"/>
  <c r="AM56" i="1"/>
  <c r="AM58" i="1"/>
  <c r="AV56" i="1"/>
  <c r="AV58" i="1"/>
  <c r="U56" i="1"/>
  <c r="U58" i="1"/>
  <c r="AA56" i="1"/>
  <c r="AA58" i="1"/>
  <c r="X56" i="1"/>
  <c r="X58" i="1"/>
  <c r="AS56" i="1"/>
  <c r="AS58" i="1"/>
  <c r="AG56" i="1"/>
  <c r="AG58" i="1"/>
  <c r="R56" i="1"/>
  <c r="R58" i="1"/>
  <c r="AP56" i="1"/>
  <c r="AP58" i="1"/>
  <c r="L56" i="1"/>
  <c r="L58" i="1"/>
  <c r="AJ56" i="1"/>
  <c r="AJ58" i="1"/>
  <c r="O56" i="1"/>
  <c r="O58" i="1"/>
  <c r="BB56" i="1"/>
  <c r="BB58" i="1"/>
  <c r="AY56" i="1"/>
  <c r="AY58" i="1"/>
  <c r="BG113" i="13"/>
  <c r="BF113" i="13" s="1"/>
  <c r="AD109" i="13"/>
  <c r="AD107" i="13"/>
  <c r="X106" i="13"/>
  <c r="X104" i="13"/>
  <c r="R109" i="13"/>
  <c r="R107" i="13"/>
  <c r="BB107" i="13"/>
  <c r="BB109" i="13"/>
  <c r="L106" i="13"/>
  <c r="L104" i="13"/>
  <c r="AY104" i="13"/>
  <c r="AY106" i="13"/>
  <c r="U109" i="13"/>
  <c r="U107" i="13"/>
  <c r="I109" i="13"/>
  <c r="I107" i="13"/>
  <c r="AS109" i="13"/>
  <c r="AS107" i="13"/>
  <c r="AP107" i="13"/>
  <c r="AP109" i="13"/>
  <c r="AM104" i="13"/>
  <c r="AM106" i="13"/>
  <c r="AV107" i="13"/>
  <c r="AV109" i="13"/>
  <c r="AJ107" i="13"/>
  <c r="AJ109" i="13"/>
  <c r="O109" i="13"/>
  <c r="O107" i="13"/>
  <c r="AG109" i="13"/>
  <c r="AG107" i="13"/>
  <c r="I53" i="1" l="1"/>
  <c r="I55" i="1"/>
  <c r="BB53" i="1"/>
  <c r="BB55" i="1"/>
  <c r="AJ53" i="1"/>
  <c r="AJ55" i="1"/>
  <c r="AP53" i="1"/>
  <c r="AP55" i="1"/>
  <c r="R53" i="1"/>
  <c r="R55" i="1"/>
  <c r="AG53" i="1"/>
  <c r="AG55" i="1"/>
  <c r="AS53" i="1"/>
  <c r="AS55" i="1"/>
  <c r="AA53" i="1"/>
  <c r="AA55" i="1"/>
  <c r="AV53" i="1"/>
  <c r="AV55" i="1"/>
  <c r="AY53" i="1"/>
  <c r="AY55" i="1"/>
  <c r="O53" i="1"/>
  <c r="O55" i="1"/>
  <c r="L53" i="1"/>
  <c r="L55" i="1"/>
  <c r="X53" i="1"/>
  <c r="X55" i="1"/>
  <c r="U53" i="1"/>
  <c r="U55" i="1"/>
  <c r="AM53" i="1"/>
  <c r="AM55" i="1"/>
  <c r="O106" i="13"/>
  <c r="O104" i="13"/>
  <c r="BB106" i="13"/>
  <c r="BB104" i="13"/>
  <c r="AG104" i="13"/>
  <c r="AG106" i="13"/>
  <c r="BG110" i="13"/>
  <c r="BF110" i="13" s="1"/>
  <c r="AJ106" i="13"/>
  <c r="AJ104" i="13"/>
  <c r="AV106" i="13"/>
  <c r="AV104" i="13"/>
  <c r="AM103" i="13"/>
  <c r="AM101" i="13"/>
  <c r="AP106" i="13"/>
  <c r="AP104" i="13"/>
  <c r="AS104" i="13"/>
  <c r="AS106" i="13"/>
  <c r="I106" i="13"/>
  <c r="I104" i="13"/>
  <c r="U106" i="13"/>
  <c r="U104" i="13"/>
  <c r="AY103" i="13"/>
  <c r="AY101" i="13"/>
  <c r="L103" i="13"/>
  <c r="L101" i="13"/>
  <c r="R106" i="13"/>
  <c r="R104" i="13"/>
  <c r="X103" i="13"/>
  <c r="X101" i="13"/>
  <c r="AD106" i="13"/>
  <c r="AD104" i="13"/>
  <c r="I50" i="1" l="1"/>
  <c r="I52" i="1"/>
  <c r="AM50" i="1"/>
  <c r="AM52" i="1"/>
  <c r="U50" i="1"/>
  <c r="U52" i="1"/>
  <c r="X50" i="1"/>
  <c r="X52" i="1"/>
  <c r="L50" i="1"/>
  <c r="L52" i="1"/>
  <c r="O50" i="1"/>
  <c r="O52" i="1"/>
  <c r="AY50" i="1"/>
  <c r="AY52" i="1"/>
  <c r="AV50" i="1"/>
  <c r="AV52" i="1"/>
  <c r="AA50" i="1"/>
  <c r="AA52" i="1"/>
  <c r="AG50" i="1"/>
  <c r="AG52" i="1"/>
  <c r="AS50" i="1"/>
  <c r="AS52" i="1"/>
  <c r="R50" i="1"/>
  <c r="R52" i="1"/>
  <c r="AP50" i="1"/>
  <c r="AP52" i="1"/>
  <c r="AJ50" i="1"/>
  <c r="AJ52" i="1"/>
  <c r="BB50" i="1"/>
  <c r="BB52" i="1"/>
  <c r="BG107" i="13"/>
  <c r="BF107" i="13" s="1"/>
  <c r="AS103" i="13"/>
  <c r="AS101" i="13"/>
  <c r="BB101" i="13"/>
  <c r="BB103" i="13"/>
  <c r="O103" i="13"/>
  <c r="O101" i="13"/>
  <c r="AD103" i="13"/>
  <c r="AD101" i="13"/>
  <c r="X100" i="13"/>
  <c r="X98" i="13"/>
  <c r="R103" i="13"/>
  <c r="R101" i="13"/>
  <c r="L100" i="13"/>
  <c r="L98" i="13"/>
  <c r="AY98" i="13"/>
  <c r="AY100" i="13"/>
  <c r="U103" i="13"/>
  <c r="U101" i="13"/>
  <c r="I103" i="13"/>
  <c r="I101" i="13"/>
  <c r="AP101" i="13"/>
  <c r="AP103" i="13"/>
  <c r="AM98" i="13"/>
  <c r="AM100" i="13"/>
  <c r="AV101" i="13"/>
  <c r="AV103" i="13"/>
  <c r="AJ101" i="13"/>
  <c r="AJ103" i="13"/>
  <c r="AG103" i="13"/>
  <c r="AG101" i="13"/>
  <c r="I47" i="1" l="1"/>
  <c r="I49" i="1"/>
  <c r="AJ47" i="1"/>
  <c r="AJ49" i="1"/>
  <c r="AA47" i="1"/>
  <c r="AA49" i="1"/>
  <c r="AY47" i="1"/>
  <c r="AY49" i="1"/>
  <c r="L47" i="1"/>
  <c r="L49" i="1"/>
  <c r="U47" i="1"/>
  <c r="U49" i="1"/>
  <c r="BB47" i="1"/>
  <c r="BB49" i="1"/>
  <c r="AP47" i="1"/>
  <c r="AP49" i="1"/>
  <c r="R47" i="1"/>
  <c r="R49" i="1"/>
  <c r="AS47" i="1"/>
  <c r="AS49" i="1"/>
  <c r="AG47" i="1"/>
  <c r="AG49" i="1"/>
  <c r="AV47" i="1"/>
  <c r="AV49" i="1"/>
  <c r="O47" i="1"/>
  <c r="O49" i="1"/>
  <c r="X47" i="1"/>
  <c r="X49" i="1"/>
  <c r="AM47" i="1"/>
  <c r="AM49" i="1"/>
  <c r="AG98" i="13"/>
  <c r="AG100" i="13"/>
  <c r="AJ100" i="13"/>
  <c r="AJ98" i="13"/>
  <c r="AV100" i="13"/>
  <c r="AV98" i="13"/>
  <c r="AM97" i="13"/>
  <c r="AM95" i="13"/>
  <c r="AP100" i="13"/>
  <c r="AP98" i="13"/>
  <c r="I100" i="13"/>
  <c r="I98" i="13"/>
  <c r="U100" i="13"/>
  <c r="U98" i="13"/>
  <c r="AY97" i="13"/>
  <c r="AY95" i="13"/>
  <c r="BB100" i="13"/>
  <c r="BB98" i="13"/>
  <c r="BG104" i="13"/>
  <c r="BF104" i="13" s="1"/>
  <c r="L97" i="13"/>
  <c r="L95" i="13"/>
  <c r="R100" i="13"/>
  <c r="R98" i="13"/>
  <c r="X97" i="13"/>
  <c r="X95" i="13"/>
  <c r="AD100" i="13"/>
  <c r="AD98" i="13"/>
  <c r="O100" i="13"/>
  <c r="O98" i="13"/>
  <c r="AS98" i="13"/>
  <c r="AS100" i="13"/>
  <c r="I44" i="1" l="1"/>
  <c r="I46" i="1"/>
  <c r="AM44" i="1"/>
  <c r="AM46" i="1"/>
  <c r="X44" i="1"/>
  <c r="X46" i="1"/>
  <c r="O44" i="1"/>
  <c r="O46" i="1"/>
  <c r="AV44" i="1"/>
  <c r="AV46" i="1"/>
  <c r="AS44" i="1"/>
  <c r="AS46" i="1"/>
  <c r="AG44" i="1"/>
  <c r="AG46" i="1"/>
  <c r="R44" i="1"/>
  <c r="R46" i="1"/>
  <c r="AP44" i="1"/>
  <c r="AP46" i="1"/>
  <c r="BB44" i="1"/>
  <c r="BB46" i="1"/>
  <c r="U44" i="1"/>
  <c r="U46" i="1"/>
  <c r="L44" i="1"/>
  <c r="L46" i="1"/>
  <c r="AY44" i="1"/>
  <c r="AY46" i="1"/>
  <c r="AA44" i="1"/>
  <c r="AA46" i="1"/>
  <c r="AJ44" i="1"/>
  <c r="AJ46" i="1"/>
  <c r="AS97" i="13"/>
  <c r="AS95" i="13"/>
  <c r="O97" i="13"/>
  <c r="O95" i="13"/>
  <c r="AD97" i="13"/>
  <c r="AD95" i="13"/>
  <c r="X94" i="13"/>
  <c r="X92" i="13"/>
  <c r="R97" i="13"/>
  <c r="R95" i="13"/>
  <c r="L94" i="13"/>
  <c r="L92" i="13"/>
  <c r="BB95" i="13"/>
  <c r="BB97" i="13"/>
  <c r="AY92" i="13"/>
  <c r="AY94" i="13"/>
  <c r="U97" i="13"/>
  <c r="U95" i="13"/>
  <c r="I97" i="13"/>
  <c r="I95" i="13"/>
  <c r="AP95" i="13"/>
  <c r="AP97" i="13"/>
  <c r="AM92" i="13"/>
  <c r="AM94" i="13"/>
  <c r="AV95" i="13"/>
  <c r="AV97" i="13"/>
  <c r="AJ95" i="13"/>
  <c r="AJ97" i="13"/>
  <c r="BG101" i="13"/>
  <c r="BF101" i="13" s="1"/>
  <c r="AG97" i="13"/>
  <c r="AG95" i="13"/>
  <c r="I41" i="1" l="1"/>
  <c r="I43" i="1"/>
  <c r="AA41" i="1"/>
  <c r="AA43" i="1"/>
  <c r="L41" i="1"/>
  <c r="L43" i="1"/>
  <c r="BB41" i="1"/>
  <c r="BB43" i="1"/>
  <c r="AV41" i="1"/>
  <c r="AV43" i="1"/>
  <c r="X41" i="1"/>
  <c r="X43" i="1"/>
  <c r="AJ41" i="1"/>
  <c r="AJ43" i="1"/>
  <c r="AY41" i="1"/>
  <c r="AY43" i="1"/>
  <c r="U41" i="1"/>
  <c r="U43" i="1"/>
  <c r="AP41" i="1"/>
  <c r="AP43" i="1"/>
  <c r="R41" i="1"/>
  <c r="R43" i="1"/>
  <c r="AG41" i="1"/>
  <c r="AG43" i="1"/>
  <c r="AS41" i="1"/>
  <c r="AS43" i="1"/>
  <c r="O41" i="1"/>
  <c r="O43" i="1"/>
  <c r="AM41" i="1"/>
  <c r="AM43" i="1"/>
  <c r="AJ94" i="13"/>
  <c r="AJ92" i="13"/>
  <c r="AV94" i="13"/>
  <c r="AV92" i="13"/>
  <c r="AM91" i="13"/>
  <c r="AM89" i="13"/>
  <c r="AP94" i="13"/>
  <c r="AP92" i="13"/>
  <c r="BG98" i="13"/>
  <c r="BF98" i="13" s="1"/>
  <c r="U94" i="13"/>
  <c r="U92" i="13"/>
  <c r="AY91" i="13"/>
  <c r="AY89" i="13"/>
  <c r="BB94" i="13"/>
  <c r="BB92" i="13"/>
  <c r="O94" i="13"/>
  <c r="O92" i="13"/>
  <c r="AS92" i="13"/>
  <c r="AS94" i="13"/>
  <c r="AG92" i="13"/>
  <c r="AG94" i="13"/>
  <c r="I94" i="13"/>
  <c r="I92" i="13"/>
  <c r="L91" i="13"/>
  <c r="L89" i="13"/>
  <c r="R94" i="13"/>
  <c r="R92" i="13"/>
  <c r="X91" i="13"/>
  <c r="X89" i="13"/>
  <c r="AD94" i="13"/>
  <c r="AD92" i="13"/>
  <c r="AB158" i="1"/>
  <c r="AB157" i="1"/>
  <c r="AB156" i="1"/>
  <c r="AB155" i="1"/>
  <c r="I38" i="1" l="1"/>
  <c r="I40" i="1"/>
  <c r="AM38" i="1"/>
  <c r="AM40" i="1"/>
  <c r="O38" i="1"/>
  <c r="O40" i="1"/>
  <c r="AG38" i="1"/>
  <c r="AG40" i="1"/>
  <c r="AS38" i="1"/>
  <c r="AS40" i="1"/>
  <c r="R38" i="1"/>
  <c r="R40" i="1"/>
  <c r="AP38" i="1"/>
  <c r="AP40" i="1"/>
  <c r="U38" i="1"/>
  <c r="U40" i="1"/>
  <c r="AY38" i="1"/>
  <c r="AY40" i="1"/>
  <c r="AJ38" i="1"/>
  <c r="AJ40" i="1"/>
  <c r="X38" i="1"/>
  <c r="X40" i="1"/>
  <c r="AV38" i="1"/>
  <c r="AV40" i="1"/>
  <c r="BB38" i="1"/>
  <c r="BB40" i="1"/>
  <c r="L38" i="1"/>
  <c r="L40" i="1"/>
  <c r="AA38" i="1"/>
  <c r="AA40" i="1"/>
  <c r="AD91" i="13"/>
  <c r="AD89" i="13"/>
  <c r="X88" i="13"/>
  <c r="X86" i="13"/>
  <c r="X80" i="13" s="1"/>
  <c r="X79" i="13" s="1"/>
  <c r="R91" i="13"/>
  <c r="R89" i="13"/>
  <c r="L88" i="13"/>
  <c r="L86" i="13"/>
  <c r="L80" i="13" s="1"/>
  <c r="AG91" i="13"/>
  <c r="AG89" i="13"/>
  <c r="AS91" i="13"/>
  <c r="AS89" i="13"/>
  <c r="BB89" i="13"/>
  <c r="BB91" i="13"/>
  <c r="U91" i="13"/>
  <c r="U89" i="13"/>
  <c r="AP89" i="13"/>
  <c r="AP91" i="13"/>
  <c r="AM86" i="13"/>
  <c r="AM88" i="13"/>
  <c r="AV89" i="13"/>
  <c r="AV91" i="13"/>
  <c r="AJ89" i="13"/>
  <c r="AJ91" i="13"/>
  <c r="I91" i="13"/>
  <c r="I89" i="13"/>
  <c r="O91" i="13"/>
  <c r="O89" i="13"/>
  <c r="BG95" i="13"/>
  <c r="BF95" i="13" s="1"/>
  <c r="AY86" i="13"/>
  <c r="AY88" i="13"/>
  <c r="I35" i="1" l="1"/>
  <c r="I37" i="1"/>
  <c r="L35" i="1"/>
  <c r="L37" i="1"/>
  <c r="AV35" i="1"/>
  <c r="AV37" i="1"/>
  <c r="AJ35" i="1"/>
  <c r="AJ37" i="1"/>
  <c r="U35" i="1"/>
  <c r="U37" i="1"/>
  <c r="O35" i="1"/>
  <c r="O37" i="1"/>
  <c r="AA35" i="1"/>
  <c r="AA37" i="1"/>
  <c r="BB35" i="1"/>
  <c r="BB37" i="1"/>
  <c r="X35" i="1"/>
  <c r="X37" i="1"/>
  <c r="AY35" i="1"/>
  <c r="AY37" i="1"/>
  <c r="AP35" i="1"/>
  <c r="AP37" i="1"/>
  <c r="R35" i="1"/>
  <c r="R37" i="1"/>
  <c r="AS35" i="1"/>
  <c r="AS37" i="1"/>
  <c r="AG35" i="1"/>
  <c r="AG37" i="1"/>
  <c r="AM35" i="1"/>
  <c r="AM37" i="1"/>
  <c r="L79" i="13"/>
  <c r="I88" i="13"/>
  <c r="I86" i="13"/>
  <c r="I80" i="13" s="1"/>
  <c r="U88" i="13"/>
  <c r="U86" i="13"/>
  <c r="U80" i="13" s="1"/>
  <c r="U79" i="13" s="1"/>
  <c r="AS86" i="13"/>
  <c r="AS88" i="13"/>
  <c r="AG86" i="13"/>
  <c r="AG80" i="13" s="1"/>
  <c r="AG79" i="13" s="1"/>
  <c r="AG88" i="13"/>
  <c r="L85" i="13"/>
  <c r="L83" i="13"/>
  <c r="R88" i="13"/>
  <c r="R86" i="13"/>
  <c r="X85" i="13"/>
  <c r="X83" i="13"/>
  <c r="AD88" i="13"/>
  <c r="AD86" i="13"/>
  <c r="AY85" i="13"/>
  <c r="AY83" i="13"/>
  <c r="O88" i="13"/>
  <c r="O86" i="13"/>
  <c r="O80" i="13" s="1"/>
  <c r="BG92" i="13"/>
  <c r="BF92" i="13" s="1"/>
  <c r="AJ88" i="13"/>
  <c r="AJ86" i="13"/>
  <c r="AV88" i="13"/>
  <c r="AV86" i="13"/>
  <c r="AM85" i="13"/>
  <c r="AM83" i="13"/>
  <c r="AP88" i="13"/>
  <c r="AP86" i="13"/>
  <c r="BB88" i="13"/>
  <c r="BB86" i="13"/>
  <c r="I154" i="1"/>
  <c r="I32" i="1" l="1"/>
  <c r="I34" i="1"/>
  <c r="AM32" i="1"/>
  <c r="AM34" i="1"/>
  <c r="AS32" i="1"/>
  <c r="AS34" i="1"/>
  <c r="AG32" i="1"/>
  <c r="AG34" i="1"/>
  <c r="R32" i="1"/>
  <c r="R34" i="1"/>
  <c r="AP32" i="1"/>
  <c r="AP34" i="1"/>
  <c r="AY32" i="1"/>
  <c r="AY34" i="1"/>
  <c r="X32" i="1"/>
  <c r="X34" i="1"/>
  <c r="BB32" i="1"/>
  <c r="BB34" i="1"/>
  <c r="AA32" i="1"/>
  <c r="AA34" i="1"/>
  <c r="O32" i="1"/>
  <c r="O34" i="1"/>
  <c r="U32" i="1"/>
  <c r="U34" i="1"/>
  <c r="AJ32" i="1"/>
  <c r="AJ34" i="1"/>
  <c r="AV32" i="1"/>
  <c r="AV34" i="1"/>
  <c r="L32" i="1"/>
  <c r="L34" i="1"/>
  <c r="O79" i="13"/>
  <c r="I79" i="13"/>
  <c r="BG80" i="13" s="1"/>
  <c r="BF80" i="13" s="1"/>
  <c r="BB83" i="13"/>
  <c r="BB85" i="13"/>
  <c r="AP83" i="13"/>
  <c r="AP85" i="13"/>
  <c r="AM82" i="13"/>
  <c r="AM77" i="13"/>
  <c r="AV83" i="13"/>
  <c r="AV85" i="13"/>
  <c r="AJ83" i="13"/>
  <c r="AJ85" i="13"/>
  <c r="O85" i="13"/>
  <c r="O83" i="13"/>
  <c r="AY82" i="13"/>
  <c r="AY77" i="13"/>
  <c r="AD85" i="13"/>
  <c r="AD83" i="13"/>
  <c r="X82" i="13"/>
  <c r="X77" i="13"/>
  <c r="R85" i="13"/>
  <c r="R83" i="13"/>
  <c r="L82" i="13"/>
  <c r="L77" i="13"/>
  <c r="U85" i="13"/>
  <c r="U83" i="13"/>
  <c r="I85" i="13"/>
  <c r="I83" i="13"/>
  <c r="AG85" i="13"/>
  <c r="AG83" i="13"/>
  <c r="AS85" i="13"/>
  <c r="AS83" i="13"/>
  <c r="BG89" i="13"/>
  <c r="BF89" i="13" s="1"/>
  <c r="I29" i="1" l="1"/>
  <c r="I31" i="1"/>
  <c r="AV29" i="1"/>
  <c r="AV31" i="1"/>
  <c r="U29" i="1"/>
  <c r="U31" i="1"/>
  <c r="AA29" i="1"/>
  <c r="AA31" i="1"/>
  <c r="X29" i="1"/>
  <c r="X31" i="1"/>
  <c r="AP29" i="1"/>
  <c r="AP31" i="1"/>
  <c r="R29" i="1"/>
  <c r="R31" i="1"/>
  <c r="AG29" i="1"/>
  <c r="AG31" i="1"/>
  <c r="AS29" i="1"/>
  <c r="AS31" i="1"/>
  <c r="L29" i="1"/>
  <c r="L31" i="1"/>
  <c r="AJ29" i="1"/>
  <c r="AJ31" i="1"/>
  <c r="O29" i="1"/>
  <c r="O31" i="1"/>
  <c r="BB29" i="1"/>
  <c r="BB31" i="1"/>
  <c r="AY29" i="1"/>
  <c r="AY31" i="1"/>
  <c r="AM29" i="1"/>
  <c r="AM31" i="1"/>
  <c r="BG86" i="13"/>
  <c r="BF86" i="13" s="1"/>
  <c r="R82" i="13"/>
  <c r="R77" i="13"/>
  <c r="X76" i="13"/>
  <c r="X74" i="13"/>
  <c r="AD77" i="13"/>
  <c r="AD82" i="13"/>
  <c r="AY74" i="13"/>
  <c r="AY76" i="13"/>
  <c r="O77" i="13"/>
  <c r="O82" i="13"/>
  <c r="AM74" i="13"/>
  <c r="AM76" i="13"/>
  <c r="AS82" i="13"/>
  <c r="AS77" i="13"/>
  <c r="AG82" i="13"/>
  <c r="AG77" i="13"/>
  <c r="I77" i="13"/>
  <c r="I82" i="13"/>
  <c r="U77" i="13"/>
  <c r="U82" i="13"/>
  <c r="L76" i="13"/>
  <c r="L74" i="13"/>
  <c r="AJ82" i="13"/>
  <c r="AJ77" i="13"/>
  <c r="AV82" i="13"/>
  <c r="AV77" i="13"/>
  <c r="AP82" i="13"/>
  <c r="AP77" i="13"/>
  <c r="BB82" i="13"/>
  <c r="BB77" i="13"/>
  <c r="I26" i="1" l="1"/>
  <c r="I28" i="1"/>
  <c r="AM26" i="1"/>
  <c r="AM28" i="1"/>
  <c r="AY26" i="1"/>
  <c r="AY28" i="1"/>
  <c r="BB26" i="1"/>
  <c r="BB28" i="1"/>
  <c r="O26" i="1"/>
  <c r="O28" i="1"/>
  <c r="AJ26" i="1"/>
  <c r="AJ28" i="1"/>
  <c r="L26" i="1"/>
  <c r="L28" i="1"/>
  <c r="AG26" i="1"/>
  <c r="AG28" i="1"/>
  <c r="AS26" i="1"/>
  <c r="AS28" i="1"/>
  <c r="R26" i="1"/>
  <c r="R28" i="1"/>
  <c r="AP26" i="1"/>
  <c r="AP28" i="1"/>
  <c r="X26" i="1"/>
  <c r="X28" i="1"/>
  <c r="AA26" i="1"/>
  <c r="AA28" i="1"/>
  <c r="U26" i="1"/>
  <c r="U28" i="1"/>
  <c r="AV26" i="1"/>
  <c r="AV28" i="1"/>
  <c r="L73" i="13"/>
  <c r="L71" i="13"/>
  <c r="I76" i="13"/>
  <c r="I74" i="13"/>
  <c r="AM73" i="13"/>
  <c r="AM71" i="13"/>
  <c r="AY73" i="13"/>
  <c r="AY71" i="13"/>
  <c r="AD76" i="13"/>
  <c r="AD74" i="13"/>
  <c r="BB76" i="13"/>
  <c r="BB74" i="13"/>
  <c r="AP76" i="13"/>
  <c r="AP74" i="13"/>
  <c r="AV76" i="13"/>
  <c r="AV74" i="13"/>
  <c r="AJ76" i="13"/>
  <c r="AJ74" i="13"/>
  <c r="U76" i="13"/>
  <c r="U74" i="13"/>
  <c r="BG83" i="13"/>
  <c r="BF83" i="13" s="1"/>
  <c r="AG74" i="13"/>
  <c r="AG76" i="13"/>
  <c r="AS74" i="13"/>
  <c r="AS76" i="13"/>
  <c r="O76" i="13"/>
  <c r="O74" i="13"/>
  <c r="X73" i="13"/>
  <c r="X71" i="13"/>
  <c r="R76" i="13"/>
  <c r="R74" i="13"/>
  <c r="I23" i="1" l="1"/>
  <c r="I25" i="1"/>
  <c r="U23" i="1"/>
  <c r="U25" i="1"/>
  <c r="X23" i="1"/>
  <c r="X25" i="1"/>
  <c r="L23" i="1"/>
  <c r="L25" i="1"/>
  <c r="O23" i="1"/>
  <c r="O25" i="1"/>
  <c r="AY23" i="1"/>
  <c r="AY25" i="1"/>
  <c r="AV23" i="1"/>
  <c r="AV25" i="1"/>
  <c r="AA23" i="1"/>
  <c r="AA25" i="1"/>
  <c r="AP23" i="1"/>
  <c r="AP25" i="1"/>
  <c r="R23" i="1"/>
  <c r="R25" i="1"/>
  <c r="AS23" i="1"/>
  <c r="AS25" i="1"/>
  <c r="AG23" i="1"/>
  <c r="AG25" i="1"/>
  <c r="AJ23" i="1"/>
  <c r="AJ25" i="1"/>
  <c r="BB23" i="1"/>
  <c r="BB25" i="1"/>
  <c r="AM23" i="1"/>
  <c r="AM25" i="1"/>
  <c r="O73" i="13"/>
  <c r="O71" i="13"/>
  <c r="U73" i="13"/>
  <c r="U71" i="13"/>
  <c r="AD73" i="13"/>
  <c r="AD71" i="13"/>
  <c r="AY68" i="13"/>
  <c r="AY70" i="13"/>
  <c r="I73" i="13"/>
  <c r="I71" i="13"/>
  <c r="R73" i="13"/>
  <c r="R71" i="13"/>
  <c r="X70" i="13"/>
  <c r="X68" i="13"/>
  <c r="AS73" i="13"/>
  <c r="AS71" i="13"/>
  <c r="AG73" i="13"/>
  <c r="AG71" i="13"/>
  <c r="AJ71" i="13"/>
  <c r="AJ73" i="13"/>
  <c r="AV71" i="13"/>
  <c r="AV73" i="13"/>
  <c r="AP71" i="13"/>
  <c r="AP73" i="13"/>
  <c r="BB71" i="13"/>
  <c r="BB73" i="13"/>
  <c r="AM68" i="13"/>
  <c r="AM70" i="13"/>
  <c r="BG77" i="13"/>
  <c r="BF77" i="13" s="1"/>
  <c r="L70" i="13"/>
  <c r="L68" i="13"/>
  <c r="AB154" i="1"/>
  <c r="I20" i="1" l="1"/>
  <c r="I22" i="1"/>
  <c r="AM20" i="1"/>
  <c r="AM22" i="1"/>
  <c r="BB20" i="1"/>
  <c r="BB19" i="1" s="1"/>
  <c r="BB22" i="1"/>
  <c r="AZ157" i="1" s="1"/>
  <c r="AZ158" i="1"/>
  <c r="AJ20" i="1"/>
  <c r="AJ22" i="1"/>
  <c r="AS20" i="1"/>
  <c r="AS22" i="1"/>
  <c r="AG20" i="1"/>
  <c r="AG22" i="1"/>
  <c r="R20" i="1"/>
  <c r="R22" i="1"/>
  <c r="AP20" i="1"/>
  <c r="AP22" i="1"/>
  <c r="AA20" i="1"/>
  <c r="AA19" i="1" s="1"/>
  <c r="AA22" i="1"/>
  <c r="Y157" i="1" s="1"/>
  <c r="Y158" i="1"/>
  <c r="AV20" i="1"/>
  <c r="AV22" i="1"/>
  <c r="AY20" i="1"/>
  <c r="AY19" i="1" s="1"/>
  <c r="AY22" i="1"/>
  <c r="AW157" i="1" s="1"/>
  <c r="AW158" i="1"/>
  <c r="O20" i="1"/>
  <c r="O22" i="1"/>
  <c r="L20" i="1"/>
  <c r="L22" i="1"/>
  <c r="X20" i="1"/>
  <c r="X22" i="1"/>
  <c r="U20" i="1"/>
  <c r="U22" i="1"/>
  <c r="BB70" i="13"/>
  <c r="BB68" i="13"/>
  <c r="AP70" i="13"/>
  <c r="AP68" i="13"/>
  <c r="AV70" i="13"/>
  <c r="AV68" i="13"/>
  <c r="AJ70" i="13"/>
  <c r="AJ68" i="13"/>
  <c r="BG74" i="13"/>
  <c r="BF74" i="13" s="1"/>
  <c r="AY67" i="13"/>
  <c r="AY65" i="13"/>
  <c r="U70" i="13"/>
  <c r="U68" i="13"/>
  <c r="O70" i="13"/>
  <c r="O68" i="13"/>
  <c r="L65" i="13"/>
  <c r="L67" i="13"/>
  <c r="AM67" i="13"/>
  <c r="AM65" i="13"/>
  <c r="AG68" i="13"/>
  <c r="AG70" i="13"/>
  <c r="AS68" i="13"/>
  <c r="AS70" i="13"/>
  <c r="X65" i="13"/>
  <c r="X67" i="13"/>
  <c r="R70" i="13"/>
  <c r="R68" i="13"/>
  <c r="I70" i="13"/>
  <c r="I68" i="13"/>
  <c r="AD70" i="13"/>
  <c r="AD68" i="13"/>
  <c r="AN95" i="11"/>
  <c r="AN94" i="11"/>
  <c r="AN93" i="11"/>
  <c r="AN92" i="11"/>
  <c r="AN91" i="11"/>
  <c r="AN90" i="11"/>
  <c r="AN89" i="11"/>
  <c r="AN88" i="11"/>
  <c r="AK88" i="11"/>
  <c r="AH88" i="11"/>
  <c r="AE88" i="11"/>
  <c r="V88" i="11"/>
  <c r="Y88" i="11"/>
  <c r="AB95" i="11"/>
  <c r="AB94" i="11"/>
  <c r="AB93" i="11"/>
  <c r="AB92" i="11"/>
  <c r="AB91" i="11"/>
  <c r="AB90" i="11"/>
  <c r="AB89" i="11"/>
  <c r="AB88" i="11"/>
  <c r="Y95" i="11"/>
  <c r="Y94" i="11"/>
  <c r="Y93" i="11"/>
  <c r="Y92" i="11"/>
  <c r="Y91" i="11"/>
  <c r="Y90" i="11"/>
  <c r="Y89" i="11"/>
  <c r="S95" i="11"/>
  <c r="S94" i="11"/>
  <c r="S93" i="11"/>
  <c r="S92" i="11"/>
  <c r="S91" i="11"/>
  <c r="S90" i="11"/>
  <c r="S89" i="11"/>
  <c r="S88" i="11"/>
  <c r="P91" i="11"/>
  <c r="P89" i="11"/>
  <c r="P88" i="11"/>
  <c r="J93" i="11"/>
  <c r="J92" i="11"/>
  <c r="J91" i="11"/>
  <c r="J90" i="11"/>
  <c r="J89" i="11"/>
  <c r="J88" i="11"/>
  <c r="F95" i="11"/>
  <c r="F94" i="11"/>
  <c r="F93" i="11"/>
  <c r="F92" i="11"/>
  <c r="F91" i="11"/>
  <c r="F89" i="11"/>
  <c r="F88" i="11"/>
  <c r="I17" i="1" l="1"/>
  <c r="I19" i="1"/>
  <c r="X17" i="1"/>
  <c r="X19" i="1"/>
  <c r="O17" i="1"/>
  <c r="O19" i="1"/>
  <c r="AV17" i="1"/>
  <c r="AV19" i="1"/>
  <c r="AP17" i="1"/>
  <c r="AP19" i="1"/>
  <c r="R19" i="1"/>
  <c r="P157" i="1" s="1"/>
  <c r="P158" i="1"/>
  <c r="AG17" i="1"/>
  <c r="AG19" i="1"/>
  <c r="AS17" i="1"/>
  <c r="AS19" i="1"/>
  <c r="U17" i="1"/>
  <c r="U19" i="1"/>
  <c r="L17" i="1"/>
  <c r="L19" i="1"/>
  <c r="AJ17" i="1"/>
  <c r="AJ19" i="1"/>
  <c r="AM17" i="1"/>
  <c r="AM19" i="1"/>
  <c r="BG71" i="13"/>
  <c r="BF71" i="13" s="1"/>
  <c r="X62" i="13"/>
  <c r="X64" i="13"/>
  <c r="AS67" i="13"/>
  <c r="AS65" i="13"/>
  <c r="AG67" i="13"/>
  <c r="AG65" i="13"/>
  <c r="L62" i="13"/>
  <c r="L64" i="13"/>
  <c r="AJ67" i="13"/>
  <c r="AJ65" i="13"/>
  <c r="AV67" i="13"/>
  <c r="AV65" i="13"/>
  <c r="AP67" i="13"/>
  <c r="AP65" i="13"/>
  <c r="BB67" i="13"/>
  <c r="BB65" i="13"/>
  <c r="AD67" i="13"/>
  <c r="AD65" i="13"/>
  <c r="I67" i="13"/>
  <c r="I65" i="13"/>
  <c r="R65" i="13"/>
  <c r="R67" i="13"/>
  <c r="AM64" i="13"/>
  <c r="AM62" i="13"/>
  <c r="O67" i="13"/>
  <c r="O65" i="13"/>
  <c r="U67" i="13"/>
  <c r="U65" i="13"/>
  <c r="AY64" i="13"/>
  <c r="AY62" i="13"/>
  <c r="I16" i="1" l="1"/>
  <c r="I14" i="1"/>
  <c r="AM14" i="1"/>
  <c r="AM13" i="1" s="1"/>
  <c r="AM16" i="1"/>
  <c r="AK157" i="1" s="1"/>
  <c r="AK158" i="1"/>
  <c r="AJ14" i="1"/>
  <c r="AJ13" i="1" s="1"/>
  <c r="AJ16" i="1"/>
  <c r="AH157" i="1" s="1"/>
  <c r="AH158" i="1"/>
  <c r="L14" i="1"/>
  <c r="L13" i="1" s="1"/>
  <c r="L16" i="1"/>
  <c r="J157" i="1" s="1"/>
  <c r="J158" i="1"/>
  <c r="U14" i="1"/>
  <c r="U13" i="1" s="1"/>
  <c r="U16" i="1"/>
  <c r="S157" i="1" s="1"/>
  <c r="S158" i="1"/>
  <c r="AG14" i="1"/>
  <c r="AG16" i="1"/>
  <c r="AP14" i="1"/>
  <c r="AP13" i="1" s="1"/>
  <c r="AP16" i="1"/>
  <c r="AN157" i="1" s="1"/>
  <c r="AN158" i="1"/>
  <c r="AV14" i="1"/>
  <c r="AV13" i="1" s="1"/>
  <c r="AV16" i="1"/>
  <c r="AT157" i="1" s="1"/>
  <c r="AT158" i="1"/>
  <c r="O14" i="1"/>
  <c r="O13" i="1" s="1"/>
  <c r="O16" i="1"/>
  <c r="M157" i="1" s="1"/>
  <c r="M158" i="1"/>
  <c r="X14" i="1"/>
  <c r="X13" i="1" s="1"/>
  <c r="X16" i="1"/>
  <c r="V157" i="1" s="1"/>
  <c r="V158" i="1"/>
  <c r="AS14" i="1"/>
  <c r="AS16" i="1"/>
  <c r="U64" i="13"/>
  <c r="U62" i="13"/>
  <c r="AM61" i="13"/>
  <c r="AM59" i="13"/>
  <c r="R62" i="13"/>
  <c r="R64" i="13"/>
  <c r="BG68" i="13"/>
  <c r="BF68" i="13" s="1"/>
  <c r="L59" i="13"/>
  <c r="L61" i="13"/>
  <c r="X59" i="13"/>
  <c r="X61" i="13"/>
  <c r="AY61" i="13"/>
  <c r="AY59" i="13"/>
  <c r="O64" i="13"/>
  <c r="O62" i="13"/>
  <c r="I64" i="13"/>
  <c r="I62" i="13"/>
  <c r="AD64" i="13"/>
  <c r="AD62" i="13"/>
  <c r="BB64" i="13"/>
  <c r="BB62" i="13"/>
  <c r="AP64" i="13"/>
  <c r="AP62" i="13"/>
  <c r="AV64" i="13"/>
  <c r="AV62" i="13"/>
  <c r="AJ64" i="13"/>
  <c r="AJ62" i="13"/>
  <c r="AG64" i="13"/>
  <c r="AG62" i="13"/>
  <c r="AS64" i="13"/>
  <c r="AS62" i="13"/>
  <c r="I13" i="1" l="1"/>
  <c r="I155" i="1" s="1"/>
  <c r="I158" i="1"/>
  <c r="AS13" i="1"/>
  <c r="AQ157" i="1" s="1"/>
  <c r="AQ158" i="1"/>
  <c r="AG13" i="1"/>
  <c r="AE157" i="1" s="1"/>
  <c r="AE158" i="1"/>
  <c r="AS61" i="13"/>
  <c r="AS59" i="13"/>
  <c r="AJ61" i="13"/>
  <c r="AJ59" i="13"/>
  <c r="AP61" i="13"/>
  <c r="AP59" i="13"/>
  <c r="X56" i="13"/>
  <c r="X58" i="13"/>
  <c r="L56" i="13"/>
  <c r="L58" i="13"/>
  <c r="AM58" i="13"/>
  <c r="AM56" i="13"/>
  <c r="U61" i="13"/>
  <c r="U59" i="13"/>
  <c r="AG61" i="13"/>
  <c r="AG59" i="13"/>
  <c r="AV61" i="13"/>
  <c r="AV59" i="13"/>
  <c r="BB61" i="13"/>
  <c r="BB59" i="13"/>
  <c r="AD61" i="13"/>
  <c r="AD59" i="13"/>
  <c r="I61" i="13"/>
  <c r="I59" i="13"/>
  <c r="O61" i="13"/>
  <c r="O59" i="13"/>
  <c r="AY58" i="13"/>
  <c r="AY56" i="13"/>
  <c r="R59" i="13"/>
  <c r="R61" i="13"/>
  <c r="R56" i="13" l="1"/>
  <c r="R58" i="13"/>
  <c r="AY55" i="13"/>
  <c r="AY53" i="13"/>
  <c r="O58" i="13"/>
  <c r="O56" i="13"/>
  <c r="I58" i="13"/>
  <c r="I56" i="13"/>
  <c r="AD58" i="13"/>
  <c r="AD56" i="13"/>
  <c r="BB58" i="13"/>
  <c r="BB56" i="13"/>
  <c r="AV58" i="13"/>
  <c r="AV56" i="13"/>
  <c r="AG58" i="13"/>
  <c r="AG56" i="13"/>
  <c r="U58" i="13"/>
  <c r="U56" i="13"/>
  <c r="AM55" i="13"/>
  <c r="AM53" i="13"/>
  <c r="AP58" i="13"/>
  <c r="AP56" i="13"/>
  <c r="AJ58" i="13"/>
  <c r="AJ56" i="13"/>
  <c r="AS58" i="13"/>
  <c r="AS56" i="13"/>
  <c r="L53" i="13"/>
  <c r="L55" i="13"/>
  <c r="X53" i="13"/>
  <c r="X55" i="13"/>
  <c r="AS55" i="13" l="1"/>
  <c r="AS53" i="13"/>
  <c r="AJ55" i="13"/>
  <c r="AJ53" i="13"/>
  <c r="AP55" i="13"/>
  <c r="AP53" i="13"/>
  <c r="AM52" i="13"/>
  <c r="AM50" i="13"/>
  <c r="U55" i="13"/>
  <c r="U53" i="13"/>
  <c r="AG55" i="13"/>
  <c r="AG53" i="13"/>
  <c r="AV55" i="13"/>
  <c r="AV53" i="13"/>
  <c r="BB55" i="13"/>
  <c r="BB53" i="13"/>
  <c r="AD55" i="13"/>
  <c r="AD53" i="13"/>
  <c r="I55" i="13"/>
  <c r="I53" i="13"/>
  <c r="O55" i="13"/>
  <c r="O53" i="13"/>
  <c r="AY52" i="13"/>
  <c r="AY50" i="13"/>
  <c r="X50" i="13"/>
  <c r="X52" i="13"/>
  <c r="L50" i="13"/>
  <c r="L52" i="13"/>
  <c r="R53" i="13"/>
  <c r="R55" i="13"/>
  <c r="AY49" i="13" l="1"/>
  <c r="AY47" i="13"/>
  <c r="O52" i="13"/>
  <c r="O50" i="13"/>
  <c r="I52" i="13"/>
  <c r="I50" i="13"/>
  <c r="AD52" i="13"/>
  <c r="AD50" i="13"/>
  <c r="BB52" i="13"/>
  <c r="BB50" i="13"/>
  <c r="AV52" i="13"/>
  <c r="AV50" i="13"/>
  <c r="AG52" i="13"/>
  <c r="AG50" i="13"/>
  <c r="U52" i="13"/>
  <c r="U50" i="13"/>
  <c r="AM49" i="13"/>
  <c r="AM47" i="13"/>
  <c r="AP52" i="13"/>
  <c r="AP50" i="13"/>
  <c r="AJ52" i="13"/>
  <c r="AJ50" i="13"/>
  <c r="AS52" i="13"/>
  <c r="AS50" i="13"/>
  <c r="R50" i="13"/>
  <c r="R52" i="13"/>
  <c r="L47" i="13"/>
  <c r="L49" i="13"/>
  <c r="X47" i="13"/>
  <c r="X49" i="13"/>
  <c r="AS49" i="13" l="1"/>
  <c r="AS47" i="13"/>
  <c r="AJ49" i="13"/>
  <c r="AJ47" i="13"/>
  <c r="AP49" i="13"/>
  <c r="AP47" i="13"/>
  <c r="AM46" i="13"/>
  <c r="AM44" i="13"/>
  <c r="U49" i="13"/>
  <c r="U47" i="13"/>
  <c r="AG49" i="13"/>
  <c r="AG47" i="13"/>
  <c r="AV49" i="13"/>
  <c r="AV47" i="13"/>
  <c r="BB49" i="13"/>
  <c r="BB47" i="13"/>
  <c r="AD49" i="13"/>
  <c r="AD47" i="13"/>
  <c r="I49" i="13"/>
  <c r="I47" i="13"/>
  <c r="O49" i="13"/>
  <c r="O47" i="13"/>
  <c r="AY46" i="13"/>
  <c r="AY44" i="13"/>
  <c r="X44" i="13"/>
  <c r="X46" i="13"/>
  <c r="L44" i="13"/>
  <c r="L46" i="13"/>
  <c r="R47" i="13"/>
  <c r="R49" i="13"/>
  <c r="AY43" i="13" l="1"/>
  <c r="AY41" i="13"/>
  <c r="O46" i="13"/>
  <c r="O44" i="13"/>
  <c r="I46" i="13"/>
  <c r="I44" i="13"/>
  <c r="AD46" i="13"/>
  <c r="AD44" i="13"/>
  <c r="BB46" i="13"/>
  <c r="BB44" i="13"/>
  <c r="AV46" i="13"/>
  <c r="AV44" i="13"/>
  <c r="AG46" i="13"/>
  <c r="AG44" i="13"/>
  <c r="U46" i="13"/>
  <c r="U44" i="13"/>
  <c r="AM43" i="13"/>
  <c r="AM41" i="13"/>
  <c r="AP46" i="13"/>
  <c r="AP44" i="13"/>
  <c r="AJ46" i="13"/>
  <c r="AJ44" i="13"/>
  <c r="AS46" i="13"/>
  <c r="AS44" i="13"/>
  <c r="R44" i="13"/>
  <c r="R46" i="13"/>
  <c r="L41" i="13"/>
  <c r="L43" i="13"/>
  <c r="X41" i="13"/>
  <c r="X43" i="13"/>
  <c r="AS43" i="13" l="1"/>
  <c r="AS41" i="13"/>
  <c r="AJ43" i="13"/>
  <c r="AJ41" i="13"/>
  <c r="AP43" i="13"/>
  <c r="AP41" i="13"/>
  <c r="AM40" i="13"/>
  <c r="AM38" i="13"/>
  <c r="U43" i="13"/>
  <c r="U41" i="13"/>
  <c r="AG43" i="13"/>
  <c r="AG41" i="13"/>
  <c r="AV43" i="13"/>
  <c r="AV41" i="13"/>
  <c r="BB43" i="13"/>
  <c r="BB41" i="13"/>
  <c r="AD43" i="13"/>
  <c r="AD41" i="13"/>
  <c r="I43" i="13"/>
  <c r="I41" i="13"/>
  <c r="O43" i="13"/>
  <c r="O41" i="13"/>
  <c r="AY40" i="13"/>
  <c r="AY38" i="13"/>
  <c r="X38" i="13"/>
  <c r="X40" i="13"/>
  <c r="L38" i="13"/>
  <c r="L40" i="13"/>
  <c r="R41" i="13"/>
  <c r="R43" i="13"/>
  <c r="V94" i="11"/>
  <c r="V93" i="11"/>
  <c r="V92" i="11"/>
  <c r="V91" i="11"/>
  <c r="AY37" i="13" l="1"/>
  <c r="AY35" i="13"/>
  <c r="O40" i="13"/>
  <c r="O38" i="13"/>
  <c r="I40" i="13"/>
  <c r="I38" i="13"/>
  <c r="AD40" i="13"/>
  <c r="AD38" i="13"/>
  <c r="BB40" i="13"/>
  <c r="BB38" i="13"/>
  <c r="AV40" i="13"/>
  <c r="AV38" i="13"/>
  <c r="AG40" i="13"/>
  <c r="AG38" i="13"/>
  <c r="U40" i="13"/>
  <c r="U38" i="13"/>
  <c r="AM37" i="13"/>
  <c r="AM35" i="13"/>
  <c r="AP40" i="13"/>
  <c r="AP38" i="13"/>
  <c r="AJ40" i="13"/>
  <c r="AJ38" i="13"/>
  <c r="AS40" i="13"/>
  <c r="AS38" i="13"/>
  <c r="R38" i="13"/>
  <c r="R40" i="13"/>
  <c r="L35" i="13"/>
  <c r="L37" i="13"/>
  <c r="X35" i="13"/>
  <c r="X37" i="13"/>
  <c r="P94" i="11"/>
  <c r="P93" i="11"/>
  <c r="P92" i="11"/>
  <c r="P90" i="11"/>
  <c r="AS37" i="13" l="1"/>
  <c r="AS35" i="13"/>
  <c r="AJ37" i="13"/>
  <c r="AJ35" i="13"/>
  <c r="AP37" i="13"/>
  <c r="AP35" i="13"/>
  <c r="AM34" i="13"/>
  <c r="AM32" i="13"/>
  <c r="U37" i="13"/>
  <c r="U35" i="13"/>
  <c r="AG37" i="13"/>
  <c r="AG35" i="13"/>
  <c r="AV37" i="13"/>
  <c r="AV35" i="13"/>
  <c r="BB37" i="13"/>
  <c r="BB35" i="13"/>
  <c r="AD37" i="13"/>
  <c r="AD35" i="13"/>
  <c r="I37" i="13"/>
  <c r="I35" i="13"/>
  <c r="O37" i="13"/>
  <c r="O35" i="13"/>
  <c r="AY34" i="13"/>
  <c r="AY32" i="13"/>
  <c r="X32" i="13"/>
  <c r="X34" i="13"/>
  <c r="L32" i="13"/>
  <c r="L34" i="13"/>
  <c r="R35" i="13"/>
  <c r="R37" i="13"/>
  <c r="L29" i="13" l="1"/>
  <c r="L31" i="13"/>
  <c r="AY31" i="13"/>
  <c r="AY29" i="13"/>
  <c r="O34" i="13"/>
  <c r="O32" i="13"/>
  <c r="I34" i="13"/>
  <c r="I32" i="13"/>
  <c r="AD34" i="13"/>
  <c r="AD32" i="13"/>
  <c r="BB34" i="13"/>
  <c r="BB32" i="13"/>
  <c r="AV34" i="13"/>
  <c r="AV32" i="13"/>
  <c r="AG34" i="13"/>
  <c r="AG32" i="13"/>
  <c r="U34" i="13"/>
  <c r="U32" i="13"/>
  <c r="AM31" i="13"/>
  <c r="AM29" i="13"/>
  <c r="AP34" i="13"/>
  <c r="AP32" i="13"/>
  <c r="AJ34" i="13"/>
  <c r="AJ32" i="13"/>
  <c r="AS34" i="13"/>
  <c r="AS32" i="13"/>
  <c r="R32" i="13"/>
  <c r="R34" i="13"/>
  <c r="X29" i="13"/>
  <c r="X31" i="13"/>
  <c r="X26" i="13" l="1"/>
  <c r="X28" i="13"/>
  <c r="AS31" i="13"/>
  <c r="AS29" i="13"/>
  <c r="AJ31" i="13"/>
  <c r="AJ29" i="13"/>
  <c r="AP31" i="13"/>
  <c r="AP29" i="13"/>
  <c r="AM28" i="13"/>
  <c r="AM26" i="13"/>
  <c r="U31" i="13"/>
  <c r="U29" i="13"/>
  <c r="AG31" i="13"/>
  <c r="AG29" i="13"/>
  <c r="AV31" i="13"/>
  <c r="AV29" i="13"/>
  <c r="BB31" i="13"/>
  <c r="BB29" i="13"/>
  <c r="AD31" i="13"/>
  <c r="AD29" i="13"/>
  <c r="I31" i="13"/>
  <c r="I29" i="13"/>
  <c r="O31" i="13"/>
  <c r="O29" i="13"/>
  <c r="AY28" i="13"/>
  <c r="AY26" i="13"/>
  <c r="R29" i="13"/>
  <c r="R31" i="13"/>
  <c r="L26" i="13"/>
  <c r="L28" i="13"/>
  <c r="J164" i="1"/>
  <c r="J165" i="1" s="1"/>
  <c r="J166" i="1" s="1"/>
  <c r="S74" i="11"/>
  <c r="AP69" i="11"/>
  <c r="AH93" i="11"/>
  <c r="F90" i="11"/>
  <c r="AU31" i="11"/>
  <c r="G111" i="11"/>
  <c r="G109" i="11"/>
  <c r="AK96" i="11"/>
  <c r="AH96" i="11"/>
  <c r="AE96" i="11"/>
  <c r="AB96" i="11"/>
  <c r="Y96" i="11"/>
  <c r="V96" i="11"/>
  <c r="S96" i="11"/>
  <c r="P96" i="11"/>
  <c r="M96" i="11"/>
  <c r="J96" i="11"/>
  <c r="G96" i="11"/>
  <c r="D96" i="11"/>
  <c r="AK91" i="11"/>
  <c r="AE91" i="11"/>
  <c r="M91" i="11"/>
  <c r="G91" i="11"/>
  <c r="AP88" i="11"/>
  <c r="AO88" i="11"/>
  <c r="AM88" i="11"/>
  <c r="AL88" i="11"/>
  <c r="AG88" i="11"/>
  <c r="AF88" i="11"/>
  <c r="AD88" i="11"/>
  <c r="AC88" i="11"/>
  <c r="AA88" i="11"/>
  <c r="Z88" i="11"/>
  <c r="X88" i="11"/>
  <c r="W88" i="11"/>
  <c r="U88" i="11"/>
  <c r="T88" i="11"/>
  <c r="R88" i="11"/>
  <c r="Q88" i="11"/>
  <c r="O88" i="11"/>
  <c r="N88" i="11"/>
  <c r="L88" i="11"/>
  <c r="K88" i="11"/>
  <c r="I88" i="11"/>
  <c r="H88" i="11"/>
  <c r="AN87" i="11"/>
  <c r="AK87" i="11"/>
  <c r="AH87" i="11"/>
  <c r="AE87" i="11"/>
  <c r="AB87" i="11"/>
  <c r="Y87" i="11"/>
  <c r="V87" i="11"/>
  <c r="S87" i="11"/>
  <c r="P87" i="11"/>
  <c r="M87" i="11"/>
  <c r="J87" i="11"/>
  <c r="D87" i="11"/>
  <c r="AS82" i="11"/>
  <c r="AJ81" i="11"/>
  <c r="AH92" i="11"/>
  <c r="AG81" i="11"/>
  <c r="AD81" i="11"/>
  <c r="AA81" i="11"/>
  <c r="X81" i="11"/>
  <c r="U81" i="11"/>
  <c r="R81" i="11"/>
  <c r="AS79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S76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AS73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AS70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S67" i="11"/>
  <c r="AP66" i="11"/>
  <c r="AM66" i="11"/>
  <c r="AU67" i="11"/>
  <c r="AT67" i="11"/>
  <c r="AJ66" i="11"/>
  <c r="AG66" i="11"/>
  <c r="AD66" i="11"/>
  <c r="AA66" i="11"/>
  <c r="X66" i="11"/>
  <c r="U66" i="11"/>
  <c r="R66" i="11"/>
  <c r="O66" i="11"/>
  <c r="L66" i="11"/>
  <c r="I66" i="11"/>
  <c r="F66" i="11"/>
  <c r="AS64" i="11"/>
  <c r="AP63" i="11"/>
  <c r="AM63" i="11"/>
  <c r="AU64" i="11"/>
  <c r="AT64" i="11"/>
  <c r="AJ63" i="11"/>
  <c r="AG63" i="11"/>
  <c r="AD63" i="11"/>
  <c r="AA63" i="11"/>
  <c r="X63" i="11"/>
  <c r="U63" i="11"/>
  <c r="R63" i="11"/>
  <c r="O63" i="11"/>
  <c r="L63" i="11"/>
  <c r="I63" i="11"/>
  <c r="F63" i="11"/>
  <c r="AS61" i="11"/>
  <c r="AP60" i="11"/>
  <c r="AM60" i="11"/>
  <c r="AU61" i="11"/>
  <c r="AT61" i="11"/>
  <c r="AJ60" i="11"/>
  <c r="AG60" i="11"/>
  <c r="AD60" i="11"/>
  <c r="AA60" i="11"/>
  <c r="X60" i="11"/>
  <c r="U60" i="11"/>
  <c r="R60" i="11"/>
  <c r="O60" i="11"/>
  <c r="L60" i="11"/>
  <c r="I60" i="11"/>
  <c r="F60" i="11"/>
  <c r="AS58" i="11"/>
  <c r="AP57" i="11"/>
  <c r="AM57" i="11"/>
  <c r="AU58" i="11"/>
  <c r="AT58" i="11"/>
  <c r="AJ57" i="11"/>
  <c r="AG57" i="11"/>
  <c r="AD57" i="11"/>
  <c r="AA57" i="11"/>
  <c r="X57" i="11"/>
  <c r="U57" i="11"/>
  <c r="R57" i="11"/>
  <c r="O57" i="11"/>
  <c r="L57" i="11"/>
  <c r="I57" i="11"/>
  <c r="F57" i="11"/>
  <c r="AS55" i="11"/>
  <c r="AP54" i="11"/>
  <c r="AM54" i="11"/>
  <c r="AU55" i="11"/>
  <c r="AT55" i="11"/>
  <c r="AJ54" i="11"/>
  <c r="AG54" i="11"/>
  <c r="AD54" i="11"/>
  <c r="AA54" i="11"/>
  <c r="X54" i="11"/>
  <c r="U54" i="11"/>
  <c r="R54" i="11"/>
  <c r="O54" i="11"/>
  <c r="L54" i="11"/>
  <c r="I54" i="11"/>
  <c r="F54" i="11"/>
  <c r="AS52" i="11"/>
  <c r="AP51" i="11"/>
  <c r="AM51" i="11"/>
  <c r="AG51" i="11"/>
  <c r="AD51" i="11"/>
  <c r="X51" i="11"/>
  <c r="U51" i="11"/>
  <c r="R51" i="11"/>
  <c r="L51" i="11"/>
  <c r="F51" i="11"/>
  <c r="AS49" i="11"/>
  <c r="O48" i="11"/>
  <c r="AP48" i="11"/>
  <c r="AM48" i="11"/>
  <c r="AJ48" i="11"/>
  <c r="AG48" i="11"/>
  <c r="AD48" i="11"/>
  <c r="AA48" i="11"/>
  <c r="X48" i="11"/>
  <c r="U48" i="11"/>
  <c r="R48" i="11"/>
  <c r="L48" i="11"/>
  <c r="I48" i="11"/>
  <c r="F48" i="11"/>
  <c r="AS46" i="11"/>
  <c r="AP45" i="11"/>
  <c r="AU46" i="11"/>
  <c r="AT46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AS43" i="11"/>
  <c r="AP42" i="11"/>
  <c r="AU43" i="11"/>
  <c r="AT43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AS40" i="11"/>
  <c r="AP39" i="11"/>
  <c r="AU40" i="11"/>
  <c r="AT40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AS37" i="11"/>
  <c r="AP36" i="11"/>
  <c r="AU37" i="11"/>
  <c r="AT37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S34" i="11"/>
  <c r="F33" i="11"/>
  <c r="AP33" i="11"/>
  <c r="AM33" i="11"/>
  <c r="AJ33" i="11"/>
  <c r="AG33" i="11"/>
  <c r="AD33" i="11"/>
  <c r="AA33" i="11"/>
  <c r="U33" i="11"/>
  <c r="R33" i="11"/>
  <c r="O33" i="11"/>
  <c r="L33" i="11"/>
  <c r="I33" i="11"/>
  <c r="AS31" i="11"/>
  <c r="I30" i="11"/>
  <c r="F30" i="11"/>
  <c r="AP30" i="11"/>
  <c r="AJ30" i="11"/>
  <c r="AG30" i="11"/>
  <c r="AD30" i="11"/>
  <c r="AA30" i="11"/>
  <c r="U30" i="11"/>
  <c r="R30" i="11"/>
  <c r="O30" i="11"/>
  <c r="L30" i="11"/>
  <c r="AS28" i="11"/>
  <c r="AP27" i="11"/>
  <c r="AM27" i="11"/>
  <c r="AU28" i="11"/>
  <c r="AT28" i="11"/>
  <c r="AJ27" i="11"/>
  <c r="AG27" i="11"/>
  <c r="AD27" i="11"/>
  <c r="AA27" i="11"/>
  <c r="X27" i="11"/>
  <c r="U27" i="11"/>
  <c r="R27" i="11"/>
  <c r="O27" i="11"/>
  <c r="L27" i="11"/>
  <c r="I27" i="11"/>
  <c r="F27" i="11"/>
  <c r="AS25" i="11"/>
  <c r="AP24" i="11"/>
  <c r="AM24" i="11"/>
  <c r="AU25" i="11"/>
  <c r="AT25" i="11"/>
  <c r="AJ24" i="11"/>
  <c r="AG24" i="11"/>
  <c r="AD24" i="11"/>
  <c r="AA24" i="11"/>
  <c r="X24" i="11"/>
  <c r="U24" i="11"/>
  <c r="R24" i="11"/>
  <c r="O24" i="11"/>
  <c r="L24" i="11"/>
  <c r="I24" i="11"/>
  <c r="F24" i="11"/>
  <c r="AS22" i="11"/>
  <c r="AP21" i="11"/>
  <c r="AM21" i="11"/>
  <c r="AU22" i="11"/>
  <c r="AT22" i="11"/>
  <c r="AJ21" i="11"/>
  <c r="AG21" i="11"/>
  <c r="AD21" i="11"/>
  <c r="AA21" i="11"/>
  <c r="X21" i="11"/>
  <c r="U21" i="11"/>
  <c r="R21" i="11"/>
  <c r="O21" i="11"/>
  <c r="L21" i="11"/>
  <c r="I21" i="11"/>
  <c r="F21" i="11"/>
  <c r="AS19" i="11"/>
  <c r="I18" i="11"/>
  <c r="AP18" i="11"/>
  <c r="AJ18" i="11"/>
  <c r="AG18" i="11"/>
  <c r="AD18" i="11"/>
  <c r="AA18" i="11"/>
  <c r="U18" i="11"/>
  <c r="R18" i="11"/>
  <c r="L18" i="11"/>
  <c r="AS16" i="11"/>
  <c r="AG15" i="11"/>
  <c r="AA15" i="11"/>
  <c r="U15" i="11"/>
  <c r="AP15" i="11"/>
  <c r="L15" i="11"/>
  <c r="AS13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AS10" i="11"/>
  <c r="AS87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AS99" i="11"/>
  <c r="AE94" i="11"/>
  <c r="AU49" i="11"/>
  <c r="AT49" i="11"/>
  <c r="AU52" i="11"/>
  <c r="AT52" i="11" s="1"/>
  <c r="AU82" i="11"/>
  <c r="AT82" i="11"/>
  <c r="AU70" i="11"/>
  <c r="AT70" i="11"/>
  <c r="AU76" i="11"/>
  <c r="AT76" i="11"/>
  <c r="AU79" i="11"/>
  <c r="AT79" i="11"/>
  <c r="I15" i="11"/>
  <c r="G94" i="11"/>
  <c r="AU10" i="11"/>
  <c r="R15" i="11"/>
  <c r="AM30" i="11"/>
  <c r="AU13" i="11"/>
  <c r="AT13" i="11"/>
  <c r="AD15" i="11"/>
  <c r="AJ15" i="11"/>
  <c r="O18" i="11"/>
  <c r="X33" i="11"/>
  <c r="AU34" i="11"/>
  <c r="AT34" i="11"/>
  <c r="G95" i="11"/>
  <c r="AE95" i="11"/>
  <c r="F15" i="11"/>
  <c r="F18" i="11"/>
  <c r="X30" i="11"/>
  <c r="AT31" i="11"/>
  <c r="O15" i="11"/>
  <c r="M94" i="11"/>
  <c r="M95" i="11"/>
  <c r="AM18" i="11"/>
  <c r="AT10" i="11"/>
  <c r="J170" i="1"/>
  <c r="J172" i="1"/>
  <c r="AM15" i="11"/>
  <c r="AK95" i="11"/>
  <c r="X18" i="11"/>
  <c r="AU19" i="11"/>
  <c r="AT19" i="11"/>
  <c r="AK94" i="11"/>
  <c r="V95" i="11"/>
  <c r="X15" i="11"/>
  <c r="AU16" i="11"/>
  <c r="AT16" i="11"/>
  <c r="BE146" i="1"/>
  <c r="BE143" i="1"/>
  <c r="BE137" i="1"/>
  <c r="BE134" i="1"/>
  <c r="BE116" i="1"/>
  <c r="BE113" i="1"/>
  <c r="BE95" i="1"/>
  <c r="BE80" i="1"/>
  <c r="BE83" i="1"/>
  <c r="BE98" i="1"/>
  <c r="BE140" i="1"/>
  <c r="BE131" i="1"/>
  <c r="BE128" i="1"/>
  <c r="BE125" i="1"/>
  <c r="BE122" i="1"/>
  <c r="BE119" i="1"/>
  <c r="BE110" i="1"/>
  <c r="BE107" i="1"/>
  <c r="BE104" i="1"/>
  <c r="BE101" i="1"/>
  <c r="BE92" i="1"/>
  <c r="BE89" i="1"/>
  <c r="BE86" i="1"/>
  <c r="BE77" i="1"/>
  <c r="BE74" i="1"/>
  <c r="BG113" i="1"/>
  <c r="BG107" i="1"/>
  <c r="BG74" i="1"/>
  <c r="BG131" i="1"/>
  <c r="AY25" i="13" l="1"/>
  <c r="AY23" i="13"/>
  <c r="O28" i="13"/>
  <c r="O26" i="13"/>
  <c r="I28" i="13"/>
  <c r="I26" i="13"/>
  <c r="AD28" i="13"/>
  <c r="AD26" i="13"/>
  <c r="BB28" i="13"/>
  <c r="BB26" i="13"/>
  <c r="AV28" i="13"/>
  <c r="AV26" i="13"/>
  <c r="AG28" i="13"/>
  <c r="AG26" i="13"/>
  <c r="U28" i="13"/>
  <c r="U26" i="13"/>
  <c r="AM25" i="13"/>
  <c r="AM23" i="13"/>
  <c r="AP28" i="13"/>
  <c r="AP26" i="13"/>
  <c r="AJ28" i="13"/>
  <c r="AJ26" i="13"/>
  <c r="AS28" i="13"/>
  <c r="AS26" i="13"/>
  <c r="L23" i="13"/>
  <c r="L25" i="13"/>
  <c r="R26" i="13"/>
  <c r="R28" i="13"/>
  <c r="X23" i="13"/>
  <c r="X25" i="13"/>
  <c r="BF107" i="1"/>
  <c r="BF131" i="1"/>
  <c r="BF74" i="1"/>
  <c r="BF113" i="1"/>
  <c r="BG134" i="1"/>
  <c r="BF134" i="1" s="1"/>
  <c r="BG104" i="1"/>
  <c r="BF104" i="1" s="1"/>
  <c r="BE159" i="1"/>
  <c r="BG98" i="1"/>
  <c r="BF98" i="1" s="1"/>
  <c r="BG140" i="1"/>
  <c r="BF140" i="1" s="1"/>
  <c r="BG92" i="1"/>
  <c r="BF92" i="1" s="1"/>
  <c r="BG116" i="1"/>
  <c r="BF116" i="1" s="1"/>
  <c r="BG146" i="1"/>
  <c r="BF146" i="1" s="1"/>
  <c r="BG143" i="1"/>
  <c r="BF143" i="1" s="1"/>
  <c r="G102" i="11"/>
  <c r="G103" i="11" s="1"/>
  <c r="G104" i="11" s="1"/>
  <c r="G105" i="11"/>
  <c r="G106" i="11" s="1"/>
  <c r="AU73" i="11"/>
  <c r="J167" i="1"/>
  <c r="BG122" i="1"/>
  <c r="BF122" i="1" s="1"/>
  <c r="BG77" i="1"/>
  <c r="BF77" i="1" s="1"/>
  <c r="BG110" i="1"/>
  <c r="BF110" i="1" s="1"/>
  <c r="BG128" i="1"/>
  <c r="BF128" i="1" s="1"/>
  <c r="BG119" i="1"/>
  <c r="BF119" i="1" s="1"/>
  <c r="BG95" i="1"/>
  <c r="BF95" i="1" s="1"/>
  <c r="BG101" i="1"/>
  <c r="BF101" i="1" s="1"/>
  <c r="BG86" i="1"/>
  <c r="BF86" i="1" s="1"/>
  <c r="BG89" i="1"/>
  <c r="BF89" i="1" s="1"/>
  <c r="BG125" i="1"/>
  <c r="BF125" i="1" s="1"/>
  <c r="AS25" i="13" l="1"/>
  <c r="AS23" i="13"/>
  <c r="AJ25" i="13"/>
  <c r="AJ23" i="13"/>
  <c r="AP25" i="13"/>
  <c r="AP23" i="13"/>
  <c r="AM22" i="13"/>
  <c r="AM20" i="13"/>
  <c r="U25" i="13"/>
  <c r="U23" i="13"/>
  <c r="AG25" i="13"/>
  <c r="AG23" i="13"/>
  <c r="AV25" i="13"/>
  <c r="AV23" i="13"/>
  <c r="BB25" i="13"/>
  <c r="BB23" i="13"/>
  <c r="AD25" i="13"/>
  <c r="AD23" i="13"/>
  <c r="I25" i="13"/>
  <c r="I23" i="13"/>
  <c r="O25" i="13"/>
  <c r="O23" i="13"/>
  <c r="AY22" i="13"/>
  <c r="AY20" i="13"/>
  <c r="AY19" i="13" s="1"/>
  <c r="X20" i="13"/>
  <c r="X22" i="13"/>
  <c r="R23" i="13"/>
  <c r="R25" i="13"/>
  <c r="L20" i="13"/>
  <c r="L22" i="13"/>
  <c r="BG137" i="1"/>
  <c r="BF137" i="1" s="1"/>
  <c r="AT73" i="11"/>
  <c r="AU99" i="11"/>
  <c r="AU87" i="11"/>
  <c r="BG83" i="1"/>
  <c r="BF83" i="1" s="1"/>
  <c r="O22" i="13" l="1"/>
  <c r="O20" i="13"/>
  <c r="I22" i="13"/>
  <c r="I20" i="13"/>
  <c r="AD22" i="13"/>
  <c r="AD20" i="13"/>
  <c r="AD19" i="13" s="1"/>
  <c r="BB22" i="13"/>
  <c r="BB20" i="13"/>
  <c r="BB19" i="13" s="1"/>
  <c r="AV22" i="13"/>
  <c r="AV20" i="13"/>
  <c r="AG22" i="13"/>
  <c r="AG20" i="13"/>
  <c r="U22" i="13"/>
  <c r="U20" i="13"/>
  <c r="AM19" i="13"/>
  <c r="AM17" i="13"/>
  <c r="AP22" i="13"/>
  <c r="AP20" i="13"/>
  <c r="AJ22" i="13"/>
  <c r="AJ20" i="13"/>
  <c r="AS22" i="13"/>
  <c r="AS20" i="13"/>
  <c r="L19" i="13"/>
  <c r="L17" i="13"/>
  <c r="R20" i="13"/>
  <c r="R19" i="13" s="1"/>
  <c r="R22" i="13"/>
  <c r="X19" i="13"/>
  <c r="X17" i="13"/>
  <c r="AT87" i="11"/>
  <c r="AT99" i="11"/>
  <c r="X16" i="13" l="1"/>
  <c r="X14" i="13"/>
  <c r="X13" i="13" s="1"/>
  <c r="L14" i="13"/>
  <c r="L13" i="13" s="1"/>
  <c r="L16" i="13"/>
  <c r="AS19" i="13"/>
  <c r="AS17" i="13"/>
  <c r="AJ17" i="13"/>
  <c r="AJ19" i="13"/>
  <c r="AP17" i="13"/>
  <c r="AP19" i="13"/>
  <c r="AM14" i="13"/>
  <c r="AM13" i="13" s="1"/>
  <c r="AM16" i="13"/>
  <c r="U19" i="13"/>
  <c r="U17" i="13"/>
  <c r="AG19" i="13"/>
  <c r="AG17" i="13"/>
  <c r="AV17" i="13"/>
  <c r="AV19" i="13"/>
  <c r="I17" i="13"/>
  <c r="I16" i="13" s="1"/>
  <c r="I19" i="13"/>
  <c r="O17" i="13"/>
  <c r="O19" i="13"/>
  <c r="BG80" i="1"/>
  <c r="J168" i="1"/>
  <c r="AG14" i="13" l="1"/>
  <c r="AG13" i="13" s="1"/>
  <c r="AG16" i="13"/>
  <c r="U14" i="13"/>
  <c r="U13" i="13" s="1"/>
  <c r="U16" i="13"/>
  <c r="AS14" i="13"/>
  <c r="AS13" i="13" s="1"/>
  <c r="AS16" i="13"/>
  <c r="O16" i="13"/>
  <c r="O14" i="13"/>
  <c r="O13" i="13" s="1"/>
  <c r="I14" i="13"/>
  <c r="I13" i="13" s="1"/>
  <c r="AV16" i="13"/>
  <c r="AV14" i="13"/>
  <c r="AV13" i="13" s="1"/>
  <c r="AP16" i="13"/>
  <c r="AP14" i="13"/>
  <c r="AP13" i="13" s="1"/>
  <c r="AJ16" i="13"/>
  <c r="AJ14" i="13"/>
  <c r="AJ13" i="13" s="1"/>
  <c r="BF80" i="1"/>
  <c r="BF159" i="1"/>
</calcChain>
</file>

<file path=xl/sharedStrings.xml><?xml version="1.0" encoding="utf-8"?>
<sst xmlns="http://schemas.openxmlformats.org/spreadsheetml/2006/main" count="1790" uniqueCount="64">
  <si>
    <t>эт.</t>
  </si>
  <si>
    <t>2к</t>
  </si>
  <si>
    <t>1к</t>
  </si>
  <si>
    <t>Корпус 2</t>
  </si>
  <si>
    <t>Пл.этажа</t>
  </si>
  <si>
    <t>Общая ст-ть</t>
  </si>
  <si>
    <t xml:space="preserve">Средняя ст-ть </t>
  </si>
  <si>
    <t>"УТВЕРЖДЕНО"</t>
  </si>
  <si>
    <t>__________________Р.С. Тимохин</t>
  </si>
  <si>
    <t>"____" _________________ 2013г.</t>
  </si>
  <si>
    <t xml:space="preserve"> </t>
  </si>
  <si>
    <t>"СОГЛАСОВАНО"</t>
  </si>
  <si>
    <t>Условия:</t>
  </si>
  <si>
    <t>Скидка</t>
  </si>
  <si>
    <t>·      При 100% оплате предоставляется скидка 3%</t>
  </si>
  <si>
    <t>·      При ипотеке (при наличии одобрения физику) предоставляется скидка 3%</t>
  </si>
  <si>
    <t>Рассрочка</t>
  </si>
  <si>
    <t>Средняя ст-ть по ДДУ</t>
  </si>
  <si>
    <t>Средняя ст-ть по всем корп.</t>
  </si>
  <si>
    <t>Средняя ст-ть корп. 2</t>
  </si>
  <si>
    <t>Средняя ст-ть ДДУ по всем корп.</t>
  </si>
  <si>
    <t>·      На 2-й этаж скидок НЕТ</t>
  </si>
  <si>
    <t>МЕТРИУМ</t>
  </si>
  <si>
    <t>Est-a-Tet</t>
  </si>
  <si>
    <t>рас.</t>
  </si>
  <si>
    <t>рас.%</t>
  </si>
  <si>
    <t>_______________________ Р.С. Тимохин</t>
  </si>
  <si>
    <t>________________________ А.А. Обухов</t>
  </si>
  <si>
    <t>________________________ Д.А. Отяковский</t>
  </si>
  <si>
    <t>________________________ Д.В. Цветков</t>
  </si>
  <si>
    <t>Средняя площадь по стояку</t>
  </si>
  <si>
    <t>Средняя стоимость проданных апартаментов</t>
  </si>
  <si>
    <t>Средняя стоимость непрроданных апартаментов</t>
  </si>
  <si>
    <t>Стоимость м2 в проданных апартаментов</t>
  </si>
  <si>
    <t>Средняя стоимость м2 непроданных апартаментов</t>
  </si>
  <si>
    <t>Суммарная площадь проданных апартаментов</t>
  </si>
  <si>
    <t>Суммарная площадь непроданных апартаментов</t>
  </si>
  <si>
    <t>Суммарная площадь выставленная на продажу по стояку</t>
  </si>
  <si>
    <t>Количество проданных метров в корпусе</t>
  </si>
  <si>
    <t>Средняя цена проданного метра в корпусе</t>
  </si>
  <si>
    <t>Средняя цена проданного метра по ДДУ</t>
  </si>
  <si>
    <t>Средняя цена выставленных на продажу метров</t>
  </si>
  <si>
    <t>Средняя цена выставленных на продажу метров по ДДУ</t>
  </si>
  <si>
    <t>·      Беспроцентная рассрочка на 6 месяцев или 2 квартала, первоначальный взнос - min 50% (от ДДУ), платежи возможны ежемесячно и ежеквартально.</t>
  </si>
  <si>
    <t>г. Москва, Головинское шоссе, вл. 5   (МК Водный)</t>
  </si>
  <si>
    <t>Корпус 5</t>
  </si>
  <si>
    <t>Гомина</t>
  </si>
  <si>
    <t>рас.кварт.</t>
  </si>
  <si>
    <t>Средняя ст-ть корп. 5</t>
  </si>
  <si>
    <t>2 корпус</t>
  </si>
  <si>
    <t>ипотека 3%</t>
  </si>
  <si>
    <t>Средняя площадь по стояку (в продаже)</t>
  </si>
  <si>
    <t>________________________Д.В. Рудаков</t>
  </si>
  <si>
    <t>Условия</t>
  </si>
  <si>
    <t>·     бронь на юр.лицо +5% к прайсовой цене объекта недвижимости</t>
  </si>
  <si>
    <t>·      Максимальная рассрочка на 24 месяца, но не превышающая даты 1 декабря 2015 года, под 15% годовых, первоначальный взнос - min 30% (от ДДУ), платежи возможны ежемесячно.</t>
  </si>
  <si>
    <t>·      % рассрочка  на 12 месяцев или 4 квартала,  первоначальный взнос - min 30% (от ДДУ), под 15% годовых, платежи возможны ежемесячно ежеквартально.</t>
  </si>
  <si>
    <t>2к-4</t>
  </si>
  <si>
    <t>1к-3</t>
  </si>
  <si>
    <t>студия</t>
  </si>
  <si>
    <t>1к3</t>
  </si>
  <si>
    <t>Корпус 1</t>
  </si>
  <si>
    <t>"____" _________________ 2014г.</t>
  </si>
  <si>
    <t xml:space="preserve">________________________Ю.Б. Адаев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</si>
</sst>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0.0%"/>
  </numFmts>
  <fonts count="7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color theme="1"/>
      <name val="Arial Cyr"/>
      <charset val="204"/>
    </font>
    <font>
      <b/>
      <sz val="14"/>
      <color theme="1"/>
      <name val="Arial Cyr"/>
      <charset val="204"/>
    </font>
    <font>
      <b/>
      <i/>
      <sz val="20"/>
      <name val="Cambria"/>
      <family val="1"/>
      <charset val="204"/>
      <scheme val="majo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b/>
      <i/>
      <sz val="20"/>
      <color theme="1"/>
      <name val="Cambria"/>
      <family val="1"/>
      <charset val="204"/>
      <scheme val="major"/>
    </font>
    <font>
      <sz val="11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color theme="0" tint="-0.249977111117893"/>
      <name val="Arial Cyr"/>
      <charset val="204"/>
    </font>
    <font>
      <b/>
      <i/>
      <sz val="10"/>
      <color theme="0" tint="-0.249977111117893"/>
      <name val="Arial Cyr"/>
      <charset val="204"/>
    </font>
    <font>
      <sz val="11"/>
      <color theme="0" tint="-0.249977111117893"/>
      <name val="Arial Cyr"/>
      <charset val="204"/>
    </font>
    <font>
      <sz val="10"/>
      <color theme="0" tint="-0.249977111117893"/>
      <name val="Arial Cyr"/>
      <charset val="204"/>
    </font>
    <font>
      <b/>
      <sz val="2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16"/>
      <color theme="1"/>
      <name val="Arial Cyr"/>
      <charset val="204"/>
    </font>
    <font>
      <b/>
      <sz val="12"/>
      <color theme="0"/>
      <name val="Arial Cyr"/>
      <charset val="204"/>
    </font>
    <font>
      <sz val="12"/>
      <color theme="0"/>
      <name val="Arial Cyr"/>
      <charset val="204"/>
    </font>
    <font>
      <b/>
      <sz val="11"/>
      <name val="Times New Roman"/>
      <family val="1"/>
      <charset val="204"/>
    </font>
    <font>
      <b/>
      <sz val="16"/>
      <color theme="1"/>
      <name val="Arial Cyr"/>
      <charset val="204"/>
    </font>
    <font>
      <b/>
      <sz val="12"/>
      <color theme="1" tint="0.499984740745262"/>
      <name val="Arial Cyr"/>
      <charset val="204"/>
    </font>
    <font>
      <sz val="10"/>
      <color theme="0"/>
      <name val="Arial Cyr"/>
      <charset val="204"/>
    </font>
    <font>
      <sz val="11"/>
      <color theme="0"/>
      <name val="Arial Cyr"/>
      <charset val="204"/>
    </font>
    <font>
      <b/>
      <sz val="11"/>
      <color theme="0"/>
      <name val="Times New Roman"/>
      <family val="1"/>
      <charset val="204"/>
    </font>
    <font>
      <sz val="10"/>
      <color theme="1" tint="0.499984740745262"/>
      <name val="Arial Cyr"/>
      <charset val="204"/>
    </font>
    <font>
      <sz val="12"/>
      <color theme="1" tint="0.499984740745262"/>
      <name val="Arial Cyr"/>
      <charset val="204"/>
    </font>
    <font>
      <sz val="20"/>
      <color theme="1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sz val="16"/>
      <color theme="0" tint="-0.34998626667073579"/>
      <name val="Arial Cyr"/>
      <charset val="204"/>
    </font>
    <font>
      <b/>
      <sz val="16"/>
      <color theme="0" tint="-0.34998626667073579"/>
      <name val="Arial Cyr"/>
      <charset val="204"/>
    </font>
    <font>
      <sz val="16"/>
      <color theme="0" tint="-0.249977111117893"/>
      <name val="Arial Cyr"/>
      <charset val="204"/>
    </font>
    <font>
      <b/>
      <sz val="16"/>
      <color theme="0" tint="-0.249977111117893"/>
      <name val="Arial Cyr"/>
      <charset val="204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Arial Cyr"/>
      <charset val="204"/>
    </font>
    <font>
      <b/>
      <i/>
      <sz val="20"/>
      <name val="Arial Cyr"/>
      <charset val="204"/>
    </font>
    <font>
      <sz val="20"/>
      <color theme="0" tint="-0.249977111117893"/>
      <name val="Arial Cyr"/>
      <charset val="204"/>
    </font>
    <font>
      <sz val="20"/>
      <color theme="1"/>
      <name val="Calibri"/>
      <family val="2"/>
      <scheme val="minor"/>
    </font>
    <font>
      <b/>
      <i/>
      <sz val="20"/>
      <color theme="1"/>
      <name val="Arial Cyr"/>
      <charset val="204"/>
    </font>
    <font>
      <b/>
      <sz val="22"/>
      <color theme="0" tint="-0.249977111117893"/>
      <name val="Arial Cyr"/>
      <charset val="204"/>
    </font>
    <font>
      <b/>
      <sz val="22"/>
      <color theme="1"/>
      <name val="Arial Cyr"/>
      <charset val="204"/>
    </font>
    <font>
      <b/>
      <sz val="22"/>
      <name val="Arial Cyr"/>
      <charset val="204"/>
    </font>
    <font>
      <b/>
      <i/>
      <sz val="22"/>
      <color theme="0" tint="-0.249977111117893"/>
      <name val="Arial Cyr"/>
      <charset val="204"/>
    </font>
    <font>
      <b/>
      <i/>
      <sz val="22"/>
      <color theme="1"/>
      <name val="Arial Cyr"/>
      <charset val="204"/>
    </font>
    <font>
      <sz val="20"/>
      <color theme="0"/>
      <name val="Arial Cyr"/>
      <charset val="204"/>
    </font>
    <font>
      <b/>
      <sz val="15"/>
      <name val="Arial Cyr"/>
      <charset val="204"/>
    </font>
    <font>
      <b/>
      <u/>
      <sz val="20"/>
      <color theme="1"/>
      <name val="Arial Cyr"/>
      <charset val="204"/>
    </font>
    <font>
      <u/>
      <sz val="16"/>
      <name val="Arial Cyr"/>
      <charset val="204"/>
    </font>
    <font>
      <b/>
      <u/>
      <sz val="16"/>
      <name val="Arial Cyr"/>
      <charset val="204"/>
    </font>
    <font>
      <b/>
      <i/>
      <sz val="16"/>
      <color theme="1"/>
      <name val="Arial Cyr"/>
      <charset val="204"/>
    </font>
    <font>
      <sz val="22"/>
      <name val="Calibri"/>
      <family val="2"/>
      <scheme val="minor"/>
    </font>
    <font>
      <b/>
      <i/>
      <sz val="24"/>
      <name val="Arial Cyr"/>
      <charset val="204"/>
    </font>
    <font>
      <b/>
      <i/>
      <sz val="22"/>
      <name val="Arial Cyr"/>
      <charset val="204"/>
    </font>
    <font>
      <sz val="15"/>
      <name val="Arial Cyr"/>
      <charset val="204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/>
      <top/>
      <bottom style="medium">
        <color theme="1"/>
      </bottom>
      <diagonal/>
    </border>
    <border>
      <left/>
      <right style="thick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 style="thick">
        <color indexed="64"/>
      </bottom>
      <diagonal/>
    </border>
    <border>
      <left/>
      <right style="medium">
        <color theme="1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theme="1"/>
      </right>
      <top style="thick">
        <color indexed="64"/>
      </top>
      <bottom/>
      <diagonal/>
    </border>
    <border>
      <left style="medium">
        <color theme="1"/>
      </left>
      <right/>
      <top style="thick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/>
    <xf numFmtId="3" fontId="2" fillId="0" borderId="0" xfId="0" applyNumberFormat="1" applyFont="1" applyAlignment="1"/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3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2" fillId="3" borderId="0" xfId="0" applyFont="1" applyFill="1"/>
    <xf numFmtId="0" fontId="22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/>
    <xf numFmtId="0" fontId="23" fillId="0" borderId="0" xfId="0" applyFont="1"/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19" fillId="3" borderId="0" xfId="0" applyFont="1" applyFill="1" applyAlignment="1">
      <alignment horizontal="right"/>
    </xf>
    <xf numFmtId="0" fontId="21" fillId="3" borderId="0" xfId="0" applyFont="1" applyFill="1"/>
    <xf numFmtId="0" fontId="21" fillId="6" borderId="0" xfId="0" applyFont="1" applyFill="1"/>
    <xf numFmtId="164" fontId="0" fillId="0" borderId="0" xfId="0" applyNumberFormat="1" applyAlignment="1">
      <alignment vertical="center"/>
    </xf>
    <xf numFmtId="2" fontId="26" fillId="0" borderId="0" xfId="0" applyNumberFormat="1" applyFont="1"/>
    <xf numFmtId="3" fontId="27" fillId="0" borderId="0" xfId="0" applyNumberFormat="1" applyFont="1" applyAlignment="1">
      <alignment vertical="center"/>
    </xf>
    <xf numFmtId="0" fontId="26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center"/>
    </xf>
    <xf numFmtId="0" fontId="6" fillId="0" borderId="0" xfId="0" applyFont="1" applyAlignment="1"/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28" fillId="0" borderId="1" xfId="0" applyFont="1" applyBorder="1"/>
    <xf numFmtId="0" fontId="10" fillId="0" borderId="1" xfId="0" applyFont="1" applyBorder="1"/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4" fontId="31" fillId="3" borderId="0" xfId="0" applyNumberFormat="1" applyFont="1" applyFill="1" applyAlignment="1">
      <alignment horizontal="left" vertical="center"/>
    </xf>
    <xf numFmtId="4" fontId="16" fillId="0" borderId="0" xfId="0" applyNumberFormat="1" applyFont="1" applyAlignment="1">
      <alignment horizontal="center"/>
    </xf>
    <xf numFmtId="3" fontId="16" fillId="7" borderId="0" xfId="0" applyNumberFormat="1" applyFont="1" applyFill="1" applyAlignment="1"/>
    <xf numFmtId="3" fontId="16" fillId="8" borderId="0" xfId="0" applyNumberFormat="1" applyFont="1" applyFill="1" applyAlignment="1"/>
    <xf numFmtId="3" fontId="15" fillId="7" borderId="0" xfId="0" applyNumberFormat="1" applyFont="1" applyFill="1" applyAlignment="1"/>
    <xf numFmtId="3" fontId="15" fillId="8" borderId="0" xfId="0" applyNumberFormat="1" applyFont="1" applyFill="1" applyAlignment="1"/>
    <xf numFmtId="3" fontId="5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7" fillId="2" borderId="0" xfId="0" applyFont="1" applyFill="1" applyBorder="1" applyAlignment="1">
      <alignment horizontal="center"/>
    </xf>
    <xf numFmtId="4" fontId="16" fillId="3" borderId="36" xfId="0" applyNumberFormat="1" applyFont="1" applyFill="1" applyBorder="1" applyAlignment="1">
      <alignment horizontal="center"/>
    </xf>
    <xf numFmtId="4" fontId="16" fillId="3" borderId="38" xfId="0" applyNumberFormat="1" applyFont="1" applyFill="1" applyBorder="1" applyAlignment="1">
      <alignment horizontal="center"/>
    </xf>
    <xf numFmtId="4" fontId="16" fillId="3" borderId="4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/>
    <xf numFmtId="4" fontId="33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34" fillId="3" borderId="0" xfId="0" applyFont="1" applyFill="1"/>
    <xf numFmtId="0" fontId="29" fillId="3" borderId="0" xfId="0" applyFont="1" applyFill="1" applyAlignment="1">
      <alignment horizontal="left"/>
    </xf>
    <xf numFmtId="4" fontId="35" fillId="3" borderId="0" xfId="0" applyNumberFormat="1" applyFont="1" applyFill="1" applyAlignment="1">
      <alignment horizontal="center"/>
    </xf>
    <xf numFmtId="4" fontId="36" fillId="3" borderId="0" xfId="0" applyNumberFormat="1" applyFont="1" applyFill="1" applyAlignment="1">
      <alignment horizontal="left" vertical="center"/>
    </xf>
    <xf numFmtId="4" fontId="35" fillId="3" borderId="0" xfId="0" applyNumberFormat="1" applyFont="1" applyFill="1" applyAlignment="1"/>
    <xf numFmtId="4" fontId="29" fillId="0" borderId="0" xfId="0" applyNumberFormat="1" applyFont="1" applyAlignment="1">
      <alignment horizontal="center"/>
    </xf>
    <xf numFmtId="0" fontId="17" fillId="3" borderId="0" xfId="0" applyFont="1" applyFill="1" applyAlignment="1">
      <alignment horizontal="left"/>
    </xf>
    <xf numFmtId="3" fontId="33" fillId="0" borderId="0" xfId="0" applyNumberFormat="1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0" fontId="30" fillId="0" borderId="0" xfId="0" applyFont="1"/>
    <xf numFmtId="0" fontId="34" fillId="0" borderId="0" xfId="0" applyFont="1"/>
    <xf numFmtId="0" fontId="34" fillId="3" borderId="0" xfId="0" applyFont="1" applyFill="1" applyBorder="1"/>
    <xf numFmtId="0" fontId="17" fillId="0" borderId="0" xfId="0" applyFont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30" fillId="0" borderId="0" xfId="0" applyFont="1" applyBorder="1"/>
    <xf numFmtId="0" fontId="34" fillId="0" borderId="0" xfId="0" applyFont="1" applyBorder="1"/>
    <xf numFmtId="0" fontId="28" fillId="0" borderId="34" xfId="0" applyFont="1" applyBorder="1"/>
    <xf numFmtId="0" fontId="10" fillId="0" borderId="35" xfId="0" applyFont="1" applyBorder="1"/>
    <xf numFmtId="0" fontId="14" fillId="0" borderId="35" xfId="0" applyFont="1" applyBorder="1" applyAlignment="1">
      <alignment horizontal="left" vertical="center"/>
    </xf>
    <xf numFmtId="3" fontId="10" fillId="0" borderId="35" xfId="0" applyNumberFormat="1" applyFont="1" applyBorder="1" applyAlignment="1">
      <alignment horizontal="right"/>
    </xf>
    <xf numFmtId="0" fontId="16" fillId="0" borderId="0" xfId="0" applyFont="1" applyAlignment="1"/>
    <xf numFmtId="0" fontId="28" fillId="0" borderId="37" xfId="0" applyFont="1" applyBorder="1"/>
    <xf numFmtId="0" fontId="28" fillId="0" borderId="39" xfId="0" applyFont="1" applyBorder="1"/>
    <xf numFmtId="0" fontId="10" fillId="0" borderId="40" xfId="0" applyFont="1" applyBorder="1"/>
    <xf numFmtId="3" fontId="10" fillId="0" borderId="40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right"/>
    </xf>
    <xf numFmtId="164" fontId="40" fillId="3" borderId="35" xfId="0" applyNumberFormat="1" applyFont="1" applyFill="1" applyBorder="1" applyAlignment="1">
      <alignment horizontal="left" vertical="center"/>
    </xf>
    <xf numFmtId="3" fontId="40" fillId="3" borderId="1" xfId="0" applyNumberFormat="1" applyFont="1" applyFill="1" applyBorder="1" applyAlignment="1">
      <alignment horizontal="left" vertical="center"/>
    </xf>
    <xf numFmtId="3" fontId="40" fillId="3" borderId="40" xfId="0" applyNumberFormat="1" applyFont="1" applyFill="1" applyBorder="1" applyAlignment="1">
      <alignment horizontal="left" vertical="center"/>
    </xf>
    <xf numFmtId="164" fontId="40" fillId="3" borderId="1" xfId="0" applyNumberFormat="1" applyFont="1" applyFill="1" applyBorder="1" applyAlignment="1">
      <alignment horizontal="left" vertical="center"/>
    </xf>
    <xf numFmtId="0" fontId="3" fillId="3" borderId="0" xfId="0" applyFont="1" applyFill="1" applyBorder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3" fontId="32" fillId="7" borderId="33" xfId="0" applyNumberFormat="1" applyFont="1" applyFill="1" applyBorder="1" applyAlignment="1">
      <alignment horizontal="center" vertical="center"/>
    </xf>
    <xf numFmtId="3" fontId="32" fillId="8" borderId="3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43" fillId="3" borderId="4" xfId="0" applyFont="1" applyFill="1" applyBorder="1" applyAlignment="1">
      <alignment horizontal="left"/>
    </xf>
    <xf numFmtId="0" fontId="43" fillId="3" borderId="2" xfId="0" applyFont="1" applyFill="1" applyBorder="1" applyAlignment="1">
      <alignment horizontal="center"/>
    </xf>
    <xf numFmtId="3" fontId="43" fillId="3" borderId="3" xfId="0" applyNumberFormat="1" applyFont="1" applyFill="1" applyBorder="1" applyAlignment="1">
      <alignment horizontal="right"/>
    </xf>
    <xf numFmtId="0" fontId="43" fillId="3" borderId="2" xfId="0" applyFont="1" applyFill="1" applyBorder="1" applyAlignment="1">
      <alignment horizontal="left"/>
    </xf>
    <xf numFmtId="3" fontId="43" fillId="3" borderId="2" xfId="0" applyNumberFormat="1" applyFont="1" applyFill="1" applyBorder="1" applyAlignment="1">
      <alignment horizontal="right"/>
    </xf>
    <xf numFmtId="0" fontId="32" fillId="2" borderId="43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3" fontId="44" fillId="3" borderId="6" xfId="0" applyNumberFormat="1" applyFont="1" applyFill="1" applyBorder="1" applyAlignment="1"/>
    <xf numFmtId="3" fontId="44" fillId="3" borderId="0" xfId="0" applyNumberFormat="1" applyFont="1" applyFill="1" applyBorder="1" applyAlignment="1"/>
    <xf numFmtId="3" fontId="44" fillId="3" borderId="7" xfId="0" applyNumberFormat="1" applyFont="1" applyFill="1" applyBorder="1" applyAlignment="1">
      <alignment horizontal="right"/>
    </xf>
    <xf numFmtId="3" fontId="44" fillId="3" borderId="0" xfId="0" applyNumberFormat="1" applyFont="1" applyFill="1" applyBorder="1" applyAlignment="1">
      <alignment horizontal="right"/>
    </xf>
    <xf numFmtId="3" fontId="44" fillId="3" borderId="6" xfId="0" applyNumberFormat="1" applyFont="1" applyFill="1" applyBorder="1" applyAlignment="1">
      <alignment horizontal="left"/>
    </xf>
    <xf numFmtId="0" fontId="32" fillId="2" borderId="5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43" fillId="3" borderId="9" xfId="0" applyFont="1" applyFill="1" applyBorder="1" applyAlignment="1">
      <alignment horizontal="center"/>
    </xf>
    <xf numFmtId="9" fontId="44" fillId="3" borderId="11" xfId="0" applyNumberFormat="1" applyFont="1" applyFill="1" applyBorder="1" applyAlignment="1">
      <alignment horizontal="center"/>
    </xf>
    <xf numFmtId="3" fontId="43" fillId="3" borderId="10" xfId="0" applyNumberFormat="1" applyFont="1" applyFill="1" applyBorder="1" applyAlignment="1">
      <alignment horizontal="right"/>
    </xf>
    <xf numFmtId="0" fontId="43" fillId="3" borderId="11" xfId="0" applyFont="1" applyFill="1" applyBorder="1" applyAlignment="1">
      <alignment horizontal="center"/>
    </xf>
    <xf numFmtId="3" fontId="43" fillId="3" borderId="11" xfId="0" applyNumberFormat="1" applyFont="1" applyFill="1" applyBorder="1" applyAlignment="1">
      <alignment horizontal="right"/>
    </xf>
    <xf numFmtId="0" fontId="32" fillId="2" borderId="8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43" fillId="3" borderId="6" xfId="0" applyFont="1" applyFill="1" applyBorder="1" applyAlignment="1">
      <alignment horizontal="center"/>
    </xf>
    <xf numFmtId="9" fontId="44" fillId="3" borderId="0" xfId="0" applyNumberFormat="1" applyFont="1" applyFill="1" applyBorder="1" applyAlignment="1">
      <alignment horizontal="center"/>
    </xf>
    <xf numFmtId="3" fontId="43" fillId="3" borderId="7" xfId="0" applyNumberFormat="1" applyFont="1" applyFill="1" applyBorder="1" applyAlignment="1">
      <alignment horizontal="right"/>
    </xf>
    <xf numFmtId="0" fontId="43" fillId="3" borderId="0" xfId="0" applyFont="1" applyFill="1" applyBorder="1" applyAlignment="1">
      <alignment horizontal="center"/>
    </xf>
    <xf numFmtId="3" fontId="43" fillId="3" borderId="0" xfId="0" applyNumberFormat="1" applyFont="1" applyFill="1" applyBorder="1" applyAlignment="1">
      <alignment horizontal="right"/>
    </xf>
    <xf numFmtId="0" fontId="43" fillId="3" borderId="6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left"/>
    </xf>
    <xf numFmtId="0" fontId="32" fillId="2" borderId="10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left"/>
    </xf>
    <xf numFmtId="0" fontId="25" fillId="7" borderId="16" xfId="0" applyFont="1" applyFill="1" applyBorder="1" applyAlignment="1">
      <alignment horizontal="center"/>
    </xf>
    <xf numFmtId="3" fontId="25" fillId="7" borderId="17" xfId="0" applyNumberFormat="1" applyFont="1" applyFill="1" applyBorder="1" applyAlignment="1">
      <alignment horizontal="right"/>
    </xf>
    <xf numFmtId="3" fontId="24" fillId="7" borderId="18" xfId="0" applyNumberFormat="1" applyFont="1" applyFill="1" applyBorder="1" applyAlignment="1"/>
    <xf numFmtId="3" fontId="24" fillId="7" borderId="0" xfId="0" applyNumberFormat="1" applyFont="1" applyFill="1" applyBorder="1" applyAlignment="1"/>
    <xf numFmtId="3" fontId="24" fillId="7" borderId="19" xfId="0" applyNumberFormat="1" applyFont="1" applyFill="1" applyBorder="1" applyAlignment="1">
      <alignment horizontal="right"/>
    </xf>
    <xf numFmtId="0" fontId="25" fillId="7" borderId="20" xfId="0" applyFont="1" applyFill="1" applyBorder="1" applyAlignment="1">
      <alignment horizontal="center"/>
    </xf>
    <xf numFmtId="9" fontId="24" fillId="7" borderId="21" xfId="0" applyNumberFormat="1" applyFont="1" applyFill="1" applyBorder="1" applyAlignment="1">
      <alignment horizontal="center"/>
    </xf>
    <xf numFmtId="3" fontId="25" fillId="7" borderId="22" xfId="0" applyNumberFormat="1" applyFont="1" applyFill="1" applyBorder="1" applyAlignment="1">
      <alignment horizontal="right"/>
    </xf>
    <xf numFmtId="0" fontId="25" fillId="8" borderId="15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center"/>
    </xf>
    <xf numFmtId="3" fontId="25" fillId="8" borderId="17" xfId="0" applyNumberFormat="1" applyFont="1" applyFill="1" applyBorder="1" applyAlignment="1">
      <alignment horizontal="right"/>
    </xf>
    <xf numFmtId="3" fontId="24" fillId="8" borderId="18" xfId="0" applyNumberFormat="1" applyFont="1" applyFill="1" applyBorder="1" applyAlignment="1"/>
    <xf numFmtId="3" fontId="24" fillId="8" borderId="0" xfId="0" applyNumberFormat="1" applyFont="1" applyFill="1" applyBorder="1" applyAlignment="1"/>
    <xf numFmtId="3" fontId="24" fillId="8" borderId="19" xfId="0" applyNumberFormat="1" applyFont="1" applyFill="1" applyBorder="1" applyAlignment="1">
      <alignment horizontal="right"/>
    </xf>
    <xf numFmtId="0" fontId="25" fillId="9" borderId="15" xfId="0" applyFont="1" applyFill="1" applyBorder="1" applyAlignment="1">
      <alignment horizontal="left"/>
    </xf>
    <xf numFmtId="0" fontId="25" fillId="9" borderId="16" xfId="0" applyFont="1" applyFill="1" applyBorder="1" applyAlignment="1">
      <alignment horizontal="center"/>
    </xf>
    <xf numFmtId="3" fontId="25" fillId="9" borderId="16" xfId="0" applyNumberFormat="1" applyFont="1" applyFill="1" applyBorder="1" applyAlignment="1">
      <alignment horizontal="right"/>
    </xf>
    <xf numFmtId="0" fontId="25" fillId="8" borderId="16" xfId="0" applyFont="1" applyFill="1" applyBorder="1" applyAlignment="1">
      <alignment horizontal="left"/>
    </xf>
    <xf numFmtId="3" fontId="25" fillId="8" borderId="46" xfId="0" applyNumberFormat="1" applyFont="1" applyFill="1" applyBorder="1" applyAlignment="1">
      <alignment horizontal="right"/>
    </xf>
    <xf numFmtId="3" fontId="24" fillId="9" borderId="18" xfId="0" applyNumberFormat="1" applyFont="1" applyFill="1" applyBorder="1" applyAlignment="1"/>
    <xf numFmtId="3" fontId="24" fillId="9" borderId="0" xfId="0" applyNumberFormat="1" applyFont="1" applyFill="1" applyBorder="1" applyAlignment="1"/>
    <xf numFmtId="3" fontId="24" fillId="9" borderId="0" xfId="0" applyNumberFormat="1" applyFont="1" applyFill="1" applyBorder="1" applyAlignment="1">
      <alignment horizontal="right"/>
    </xf>
    <xf numFmtId="3" fontId="24" fillId="8" borderId="7" xfId="0" applyNumberFormat="1" applyFont="1" applyFill="1" applyBorder="1" applyAlignment="1">
      <alignment horizontal="right"/>
    </xf>
    <xf numFmtId="0" fontId="25" fillId="9" borderId="20" xfId="0" applyFont="1" applyFill="1" applyBorder="1" applyAlignment="1">
      <alignment horizontal="center"/>
    </xf>
    <xf numFmtId="9" fontId="24" fillId="9" borderId="21" xfId="0" applyNumberFormat="1" applyFont="1" applyFill="1" applyBorder="1" applyAlignment="1">
      <alignment horizontal="center"/>
    </xf>
    <xf numFmtId="3" fontId="25" fillId="9" borderId="21" xfId="0" applyNumberFormat="1" applyFont="1" applyFill="1" applyBorder="1" applyAlignment="1">
      <alignment horizontal="right"/>
    </xf>
    <xf numFmtId="0" fontId="25" fillId="8" borderId="21" xfId="0" applyFont="1" applyFill="1" applyBorder="1" applyAlignment="1">
      <alignment horizontal="center"/>
    </xf>
    <xf numFmtId="9" fontId="24" fillId="8" borderId="21" xfId="0" applyNumberFormat="1" applyFont="1" applyFill="1" applyBorder="1" applyAlignment="1">
      <alignment horizontal="center"/>
    </xf>
    <xf numFmtId="3" fontId="25" fillId="8" borderId="47" xfId="0" applyNumberFormat="1" applyFont="1" applyFill="1" applyBorder="1" applyAlignment="1">
      <alignment horizontal="right"/>
    </xf>
    <xf numFmtId="0" fontId="25" fillId="8" borderId="20" xfId="0" applyFont="1" applyFill="1" applyBorder="1" applyAlignment="1">
      <alignment horizontal="center"/>
    </xf>
    <xf numFmtId="3" fontId="25" fillId="8" borderId="22" xfId="0" applyNumberFormat="1" applyFont="1" applyFill="1" applyBorder="1" applyAlignment="1">
      <alignment horizontal="right"/>
    </xf>
    <xf numFmtId="3" fontId="44" fillId="3" borderId="0" xfId="0" applyNumberFormat="1" applyFont="1" applyFill="1" applyBorder="1" applyAlignment="1">
      <alignment horizontal="left"/>
    </xf>
    <xf numFmtId="0" fontId="45" fillId="3" borderId="4" xfId="0" applyFont="1" applyFill="1" applyBorder="1" applyAlignment="1">
      <alignment horizontal="left"/>
    </xf>
    <xf numFmtId="0" fontId="45" fillId="3" borderId="2" xfId="0" applyFont="1" applyFill="1" applyBorder="1" applyAlignment="1">
      <alignment horizontal="center"/>
    </xf>
    <xf numFmtId="3" fontId="45" fillId="3" borderId="3" xfId="0" applyNumberFormat="1" applyFont="1" applyFill="1" applyBorder="1" applyAlignment="1">
      <alignment horizontal="right"/>
    </xf>
    <xf numFmtId="3" fontId="46" fillId="3" borderId="6" xfId="0" applyNumberFormat="1" applyFont="1" applyFill="1" applyBorder="1" applyAlignment="1"/>
    <xf numFmtId="3" fontId="46" fillId="3" borderId="0" xfId="0" applyNumberFormat="1" applyFont="1" applyFill="1" applyBorder="1" applyAlignment="1"/>
    <xf numFmtId="3" fontId="46" fillId="3" borderId="7" xfId="0" applyNumberFormat="1" applyFont="1" applyFill="1" applyBorder="1" applyAlignment="1">
      <alignment horizontal="right"/>
    </xf>
    <xf numFmtId="0" fontId="45" fillId="3" borderId="9" xfId="0" applyFont="1" applyFill="1" applyBorder="1" applyAlignment="1">
      <alignment horizontal="center"/>
    </xf>
    <xf numFmtId="9" fontId="46" fillId="3" borderId="11" xfId="0" applyNumberFormat="1" applyFont="1" applyFill="1" applyBorder="1" applyAlignment="1">
      <alignment horizontal="center"/>
    </xf>
    <xf numFmtId="3" fontId="45" fillId="3" borderId="10" xfId="0" applyNumberFormat="1" applyFont="1" applyFill="1" applyBorder="1" applyAlignment="1">
      <alignment horizontal="right"/>
    </xf>
    <xf numFmtId="3" fontId="25" fillId="9" borderId="17" xfId="0" applyNumberFormat="1" applyFont="1" applyFill="1" applyBorder="1" applyAlignment="1">
      <alignment horizontal="right"/>
    </xf>
    <xf numFmtId="3" fontId="24" fillId="9" borderId="19" xfId="0" applyNumberFormat="1" applyFont="1" applyFill="1" applyBorder="1" applyAlignment="1">
      <alignment horizontal="right"/>
    </xf>
    <xf numFmtId="3" fontId="25" fillId="9" borderId="22" xfId="0" applyNumberFormat="1" applyFont="1" applyFill="1" applyBorder="1" applyAlignment="1">
      <alignment horizontal="right"/>
    </xf>
    <xf numFmtId="0" fontId="43" fillId="5" borderId="4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3" fontId="43" fillId="5" borderId="3" xfId="0" applyNumberFormat="1" applyFont="1" applyFill="1" applyBorder="1" applyAlignment="1">
      <alignment horizontal="right"/>
    </xf>
    <xf numFmtId="3" fontId="43" fillId="5" borderId="2" xfId="0" applyNumberFormat="1" applyFont="1" applyFill="1" applyBorder="1" applyAlignment="1">
      <alignment horizontal="right"/>
    </xf>
    <xf numFmtId="0" fontId="45" fillId="5" borderId="2" xfId="0" applyFont="1" applyFill="1" applyBorder="1" applyAlignment="1">
      <alignment horizontal="center"/>
    </xf>
    <xf numFmtId="3" fontId="45" fillId="5" borderId="3" xfId="0" applyNumberFormat="1" applyFont="1" applyFill="1" applyBorder="1" applyAlignment="1">
      <alignment horizontal="right"/>
    </xf>
    <xf numFmtId="0" fontId="45" fillId="5" borderId="6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3" fontId="45" fillId="5" borderId="7" xfId="0" applyNumberFormat="1" applyFont="1" applyFill="1" applyBorder="1" applyAlignment="1">
      <alignment horizontal="right"/>
    </xf>
    <xf numFmtId="3" fontId="44" fillId="5" borderId="6" xfId="0" applyNumberFormat="1" applyFont="1" applyFill="1" applyBorder="1" applyAlignment="1"/>
    <xf numFmtId="3" fontId="44" fillId="5" borderId="0" xfId="0" applyNumberFormat="1" applyFont="1" applyFill="1" applyBorder="1" applyAlignment="1"/>
    <xf numFmtId="3" fontId="44" fillId="5" borderId="7" xfId="0" applyNumberFormat="1" applyFont="1" applyFill="1" applyBorder="1" applyAlignment="1">
      <alignment horizontal="right"/>
    </xf>
    <xf numFmtId="3" fontId="44" fillId="5" borderId="0" xfId="0" applyNumberFormat="1" applyFont="1" applyFill="1" applyBorder="1" applyAlignment="1">
      <alignment horizontal="right"/>
    </xf>
    <xf numFmtId="3" fontId="46" fillId="5" borderId="0" xfId="0" applyNumberFormat="1" applyFont="1" applyFill="1" applyBorder="1" applyAlignment="1"/>
    <xf numFmtId="3" fontId="46" fillId="5" borderId="7" xfId="0" applyNumberFormat="1" applyFont="1" applyFill="1" applyBorder="1" applyAlignment="1">
      <alignment horizontal="right"/>
    </xf>
    <xf numFmtId="3" fontId="46" fillId="5" borderId="6" xfId="0" applyNumberFormat="1" applyFont="1" applyFill="1" applyBorder="1" applyAlignment="1"/>
    <xf numFmtId="0" fontId="43" fillId="5" borderId="9" xfId="0" applyFont="1" applyFill="1" applyBorder="1" applyAlignment="1">
      <alignment horizontal="center"/>
    </xf>
    <xf numFmtId="9" fontId="44" fillId="5" borderId="11" xfId="0" applyNumberFormat="1" applyFont="1" applyFill="1" applyBorder="1" applyAlignment="1">
      <alignment horizontal="center"/>
    </xf>
    <xf numFmtId="3" fontId="43" fillId="5" borderId="10" xfId="0" applyNumberFormat="1" applyFont="1" applyFill="1" applyBorder="1" applyAlignment="1">
      <alignment horizontal="right"/>
    </xf>
    <xf numFmtId="0" fontId="43" fillId="5" borderId="11" xfId="0" applyFont="1" applyFill="1" applyBorder="1" applyAlignment="1">
      <alignment horizontal="center"/>
    </xf>
    <xf numFmtId="3" fontId="43" fillId="5" borderId="11" xfId="0" applyNumberFormat="1" applyFont="1" applyFill="1" applyBorder="1" applyAlignment="1">
      <alignment horizontal="right"/>
    </xf>
    <xf numFmtId="0" fontId="45" fillId="5" borderId="11" xfId="0" applyFont="1" applyFill="1" applyBorder="1" applyAlignment="1">
      <alignment horizontal="center"/>
    </xf>
    <xf numFmtId="9" fontId="46" fillId="5" borderId="11" xfId="0" applyNumberFormat="1" applyFont="1" applyFill="1" applyBorder="1" applyAlignment="1">
      <alignment horizontal="center"/>
    </xf>
    <xf numFmtId="3" fontId="45" fillId="5" borderId="10" xfId="0" applyNumberFormat="1" applyFont="1" applyFill="1" applyBorder="1" applyAlignment="1">
      <alignment horizontal="right"/>
    </xf>
    <xf numFmtId="0" fontId="45" fillId="5" borderId="9" xfId="0" applyFont="1" applyFill="1" applyBorder="1" applyAlignment="1">
      <alignment horizontal="center"/>
    </xf>
    <xf numFmtId="3" fontId="45" fillId="5" borderId="0" xfId="0" applyNumberFormat="1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45" fillId="5" borderId="10" xfId="0" applyFont="1" applyFill="1" applyBorder="1" applyAlignment="1">
      <alignment horizontal="right"/>
    </xf>
    <xf numFmtId="164" fontId="45" fillId="5" borderId="11" xfId="0" applyNumberFormat="1" applyFont="1" applyFill="1" applyBorder="1" applyAlignment="1">
      <alignment horizontal="center"/>
    </xf>
    <xf numFmtId="3" fontId="46" fillId="5" borderId="11" xfId="0" applyNumberFormat="1" applyFont="1" applyFill="1" applyBorder="1" applyAlignment="1">
      <alignment horizontal="center"/>
    </xf>
    <xf numFmtId="3" fontId="45" fillId="5" borderId="11" xfId="0" applyNumberFormat="1" applyFont="1" applyFill="1" applyBorder="1" applyAlignment="1"/>
    <xf numFmtId="4" fontId="25" fillId="3" borderId="36" xfId="0" applyNumberFormat="1" applyFont="1" applyFill="1" applyBorder="1" applyAlignment="1">
      <alignment horizontal="center"/>
    </xf>
    <xf numFmtId="4" fontId="25" fillId="3" borderId="38" xfId="0" applyNumberFormat="1" applyFont="1" applyFill="1" applyBorder="1" applyAlignment="1">
      <alignment horizontal="center"/>
    </xf>
    <xf numFmtId="4" fontId="25" fillId="3" borderId="41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8" fillId="0" borderId="0" xfId="0" applyFont="1" applyAlignment="1"/>
    <xf numFmtId="3" fontId="28" fillId="0" borderId="0" xfId="0" applyNumberFormat="1" applyFont="1" applyAlignment="1"/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left"/>
    </xf>
    <xf numFmtId="0" fontId="25" fillId="3" borderId="16" xfId="0" applyFont="1" applyFill="1" applyBorder="1" applyAlignment="1">
      <alignment horizontal="center"/>
    </xf>
    <xf numFmtId="3" fontId="25" fillId="3" borderId="17" xfId="0" applyNumberFormat="1" applyFont="1" applyFill="1" applyBorder="1" applyAlignment="1">
      <alignment horizontal="right"/>
    </xf>
    <xf numFmtId="3" fontId="24" fillId="3" borderId="18" xfId="0" applyNumberFormat="1" applyFont="1" applyFill="1" applyBorder="1" applyAlignment="1"/>
    <xf numFmtId="3" fontId="24" fillId="3" borderId="19" xfId="0" applyNumberFormat="1" applyFont="1" applyFill="1" applyBorder="1" applyAlignment="1">
      <alignment horizontal="right"/>
    </xf>
    <xf numFmtId="0" fontId="25" fillId="3" borderId="18" xfId="0" applyFont="1" applyFill="1" applyBorder="1" applyAlignment="1">
      <alignment horizontal="center"/>
    </xf>
    <xf numFmtId="9" fontId="24" fillId="3" borderId="0" xfId="0" applyNumberFormat="1" applyFont="1" applyFill="1" applyBorder="1" applyAlignment="1">
      <alignment horizontal="center"/>
    </xf>
    <xf numFmtId="3" fontId="25" fillId="3" borderId="19" xfId="0" applyNumberFormat="1" applyFont="1" applyFill="1" applyBorder="1" applyAlignment="1">
      <alignment horizontal="right"/>
    </xf>
    <xf numFmtId="0" fontId="25" fillId="3" borderId="20" xfId="0" applyFont="1" applyFill="1" applyBorder="1" applyAlignment="1">
      <alignment horizontal="center"/>
    </xf>
    <xf numFmtId="9" fontId="24" fillId="3" borderId="21" xfId="0" applyNumberFormat="1" applyFont="1" applyFill="1" applyBorder="1" applyAlignment="1">
      <alignment horizontal="center"/>
    </xf>
    <xf numFmtId="3" fontId="25" fillId="3" borderId="22" xfId="0" applyNumberFormat="1" applyFont="1" applyFill="1" applyBorder="1" applyAlignment="1">
      <alignment horizontal="right"/>
    </xf>
    <xf numFmtId="0" fontId="25" fillId="3" borderId="18" xfId="0" applyFont="1" applyFill="1" applyBorder="1" applyAlignment="1">
      <alignment horizontal="left"/>
    </xf>
    <xf numFmtId="3" fontId="24" fillId="3" borderId="22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/>
    <xf numFmtId="3" fontId="25" fillId="3" borderId="16" xfId="0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3" fontId="25" fillId="5" borderId="7" xfId="0" applyNumberFormat="1" applyFont="1" applyFill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3" fontId="25" fillId="5" borderId="10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center"/>
    </xf>
    <xf numFmtId="3" fontId="53" fillId="0" borderId="0" xfId="0" applyNumberFormat="1" applyFont="1" applyAlignment="1"/>
    <xf numFmtId="0" fontId="23" fillId="0" borderId="0" xfId="0" applyFont="1" applyAlignment="1">
      <alignment horizontal="right"/>
    </xf>
    <xf numFmtId="0" fontId="41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3" fontId="25" fillId="0" borderId="1" xfId="0" applyNumberFormat="1" applyFont="1" applyBorder="1" applyAlignment="1">
      <alignment horizontal="right"/>
    </xf>
    <xf numFmtId="2" fontId="41" fillId="0" borderId="0" xfId="0" applyNumberFormat="1" applyFont="1"/>
    <xf numFmtId="0" fontId="39" fillId="0" borderId="0" xfId="0" applyFont="1"/>
    <xf numFmtId="0" fontId="41" fillId="0" borderId="0" xfId="0" applyFont="1" applyAlignment="1">
      <alignment horizontal="left"/>
    </xf>
    <xf numFmtId="3" fontId="39" fillId="0" borderId="0" xfId="0" applyNumberFormat="1" applyFont="1" applyAlignment="1"/>
    <xf numFmtId="0" fontId="56" fillId="0" borderId="0" xfId="0" applyFont="1"/>
    <xf numFmtId="0" fontId="41" fillId="0" borderId="0" xfId="0" applyFont="1" applyAlignment="1">
      <alignment horizontal="left" vertical="top"/>
    </xf>
    <xf numFmtId="0" fontId="53" fillId="0" borderId="0" xfId="0" applyFont="1"/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right"/>
    </xf>
    <xf numFmtId="0" fontId="53" fillId="0" borderId="0" xfId="0" applyFont="1" applyAlignment="1"/>
    <xf numFmtId="0" fontId="53" fillId="0" borderId="0" xfId="0" applyFont="1" applyAlignment="1">
      <alignment horizontal="left"/>
    </xf>
    <xf numFmtId="0" fontId="57" fillId="0" borderId="0" xfId="0" applyFont="1"/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7" fillId="0" borderId="0" xfId="0" applyFont="1" applyAlignment="1"/>
    <xf numFmtId="0" fontId="58" fillId="3" borderId="0" xfId="0" applyFont="1" applyFill="1"/>
    <xf numFmtId="0" fontId="59" fillId="0" borderId="0" xfId="0" applyFont="1"/>
    <xf numFmtId="0" fontId="60" fillId="0" borderId="0" xfId="0" applyFont="1"/>
    <xf numFmtId="0" fontId="58" fillId="3" borderId="0" xfId="0" applyFont="1" applyFill="1" applyAlignment="1">
      <alignment horizontal="left"/>
    </xf>
    <xf numFmtId="0" fontId="61" fillId="3" borderId="0" xfId="0" applyFont="1" applyFill="1"/>
    <xf numFmtId="0" fontId="62" fillId="0" borderId="0" xfId="0" applyFont="1"/>
    <xf numFmtId="0" fontId="54" fillId="0" borderId="0" xfId="0" applyFont="1" applyAlignment="1"/>
    <xf numFmtId="0" fontId="32" fillId="0" borderId="43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left"/>
    </xf>
    <xf numFmtId="3" fontId="25" fillId="3" borderId="21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horizontal="left"/>
    </xf>
    <xf numFmtId="3" fontId="24" fillId="3" borderId="0" xfId="0" applyNumberFormat="1" applyFont="1" applyFill="1" applyBorder="1" applyAlignment="1">
      <alignment horizontal="left"/>
    </xf>
    <xf numFmtId="3" fontId="24" fillId="3" borderId="21" xfId="0" applyNumberFormat="1" applyFont="1" applyFill="1" applyBorder="1" applyAlignment="1">
      <alignment horizontal="right"/>
    </xf>
    <xf numFmtId="3" fontId="25" fillId="3" borderId="31" xfId="0" applyNumberFormat="1" applyFont="1" applyFill="1" applyBorder="1" applyAlignment="1">
      <alignment horizontal="right"/>
    </xf>
    <xf numFmtId="3" fontId="25" fillId="3" borderId="30" xfId="0" applyNumberFormat="1" applyFont="1" applyFill="1" applyBorder="1" applyAlignment="1">
      <alignment horizontal="right"/>
    </xf>
    <xf numFmtId="3" fontId="25" fillId="3" borderId="29" xfId="0" applyNumberFormat="1" applyFont="1" applyFill="1" applyBorder="1" applyAlignment="1">
      <alignment horizontal="right"/>
    </xf>
    <xf numFmtId="3" fontId="25" fillId="3" borderId="32" xfId="0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57" fillId="0" borderId="0" xfId="0" applyFont="1" applyAlignment="1">
      <alignment horizontal="right"/>
    </xf>
    <xf numFmtId="0" fontId="63" fillId="3" borderId="0" xfId="0" applyFont="1" applyFill="1"/>
    <xf numFmtId="3" fontId="25" fillId="3" borderId="48" xfId="0" applyNumberFormat="1" applyFont="1" applyFill="1" applyBorder="1" applyAlignment="1">
      <alignment horizontal="right"/>
    </xf>
    <xf numFmtId="3" fontId="28" fillId="3" borderId="0" xfId="0" applyNumberFormat="1" applyFont="1" applyFill="1" applyBorder="1" applyAlignment="1">
      <alignment horizontal="left" vertical="center"/>
    </xf>
    <xf numFmtId="0" fontId="34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top"/>
    </xf>
    <xf numFmtId="4" fontId="3" fillId="3" borderId="0" xfId="0" applyNumberFormat="1" applyFont="1" applyFill="1" applyAlignment="1">
      <alignment horizontal="center" vertical="top"/>
    </xf>
    <xf numFmtId="4" fontId="31" fillId="3" borderId="0" xfId="0" applyNumberFormat="1" applyFont="1" applyFill="1" applyAlignment="1">
      <alignment horizontal="left" vertical="top"/>
    </xf>
    <xf numFmtId="4" fontId="3" fillId="3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3" fontId="29" fillId="0" borderId="0" xfId="0" applyNumberFormat="1" applyFont="1" applyAlignment="1">
      <alignment horizontal="center" vertical="top"/>
    </xf>
    <xf numFmtId="3" fontId="32" fillId="3" borderId="0" xfId="0" applyNumberFormat="1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left"/>
    </xf>
    <xf numFmtId="0" fontId="65" fillId="0" borderId="0" xfId="0" applyFont="1"/>
    <xf numFmtId="3" fontId="23" fillId="3" borderId="0" xfId="0" applyNumberFormat="1" applyFont="1" applyFill="1" applyBorder="1" applyAlignment="1">
      <alignment horizontal="right" vertical="center"/>
    </xf>
    <xf numFmtId="3" fontId="66" fillId="3" borderId="21" xfId="0" applyNumberFormat="1" applyFont="1" applyFill="1" applyBorder="1" applyAlignment="1">
      <alignment horizontal="right"/>
    </xf>
    <xf numFmtId="9" fontId="64" fillId="3" borderId="21" xfId="0" applyNumberFormat="1" applyFont="1" applyFill="1" applyBorder="1" applyAlignment="1">
      <alignment horizontal="center"/>
    </xf>
    <xf numFmtId="3" fontId="24" fillId="3" borderId="0" xfId="0" applyNumberFormat="1" applyFont="1" applyFill="1" applyBorder="1" applyAlignment="1">
      <alignment horizontal="right"/>
    </xf>
    <xf numFmtId="3" fontId="67" fillId="3" borderId="19" xfId="0" applyNumberFormat="1" applyFont="1" applyFill="1" applyBorder="1" applyAlignment="1">
      <alignment horizontal="right"/>
    </xf>
    <xf numFmtId="3" fontId="24" fillId="3" borderId="31" xfId="0" applyNumberFormat="1" applyFont="1" applyFill="1" applyBorder="1" applyAlignment="1">
      <alignment horizontal="right"/>
    </xf>
    <xf numFmtId="3" fontId="67" fillId="3" borderId="0" xfId="0" applyNumberFormat="1" applyFont="1" applyFill="1" applyBorder="1" applyAlignment="1">
      <alignment horizontal="right"/>
    </xf>
    <xf numFmtId="3" fontId="25" fillId="10" borderId="17" xfId="0" applyNumberFormat="1" applyFont="1" applyFill="1" applyBorder="1" applyAlignment="1">
      <alignment horizontal="right"/>
    </xf>
    <xf numFmtId="3" fontId="25" fillId="10" borderId="31" xfId="0" applyNumberFormat="1" applyFont="1" applyFill="1" applyBorder="1" applyAlignment="1">
      <alignment horizontal="right"/>
    </xf>
    <xf numFmtId="3" fontId="24" fillId="10" borderId="19" xfId="0" applyNumberFormat="1" applyFont="1" applyFill="1" applyBorder="1" applyAlignment="1">
      <alignment horizontal="right"/>
    </xf>
    <xf numFmtId="3" fontId="24" fillId="10" borderId="31" xfId="0" applyNumberFormat="1" applyFont="1" applyFill="1" applyBorder="1" applyAlignment="1">
      <alignment horizontal="right"/>
    </xf>
    <xf numFmtId="3" fontId="24" fillId="10" borderId="0" xfId="0" applyNumberFormat="1" applyFont="1" applyFill="1" applyBorder="1" applyAlignment="1">
      <alignment horizontal="right"/>
    </xf>
    <xf numFmtId="0" fontId="25" fillId="3" borderId="16" xfId="0" applyFont="1" applyFill="1" applyBorder="1" applyAlignment="1"/>
    <xf numFmtId="0" fontId="25" fillId="3" borderId="17" xfId="0" applyFont="1" applyFill="1" applyBorder="1" applyAlignment="1"/>
    <xf numFmtId="0" fontId="25" fillId="3" borderId="27" xfId="0" applyFont="1" applyFill="1" applyBorder="1" applyAlignment="1"/>
    <xf numFmtId="0" fontId="25" fillId="3" borderId="0" xfId="0" applyFont="1" applyFill="1" applyBorder="1" applyAlignment="1"/>
    <xf numFmtId="0" fontId="25" fillId="3" borderId="19" xfId="0" applyFont="1" applyFill="1" applyBorder="1" applyAlignment="1"/>
    <xf numFmtId="0" fontId="25" fillId="3" borderId="50" xfId="0" applyFont="1" applyFill="1" applyBorder="1" applyAlignment="1">
      <alignment horizontal="left"/>
    </xf>
    <xf numFmtId="0" fontId="25" fillId="3" borderId="27" xfId="0" applyFont="1" applyFill="1" applyBorder="1" applyAlignment="1">
      <alignment horizontal="left"/>
    </xf>
    <xf numFmtId="0" fontId="25" fillId="3" borderId="53" xfId="0" applyFont="1" applyFill="1" applyBorder="1" applyAlignment="1">
      <alignment horizontal="center"/>
    </xf>
    <xf numFmtId="0" fontId="32" fillId="2" borderId="61" xfId="0" applyFont="1" applyFill="1" applyBorder="1" applyAlignment="1">
      <alignment horizontal="center"/>
    </xf>
    <xf numFmtId="3" fontId="25" fillId="3" borderId="53" xfId="0" applyNumberFormat="1" applyFont="1" applyFill="1" applyBorder="1" applyAlignment="1">
      <alignment horizontal="right"/>
    </xf>
    <xf numFmtId="3" fontId="25" fillId="3" borderId="63" xfId="0" applyNumberFormat="1" applyFont="1" applyFill="1" applyBorder="1" applyAlignment="1">
      <alignment horizontal="right"/>
    </xf>
    <xf numFmtId="0" fontId="25" fillId="3" borderId="62" xfId="0" applyFont="1" applyFill="1" applyBorder="1" applyAlignment="1">
      <alignment horizontal="left"/>
    </xf>
    <xf numFmtId="0" fontId="32" fillId="2" borderId="65" xfId="0" applyFont="1" applyFill="1" applyBorder="1" applyAlignment="1">
      <alignment horizontal="center"/>
    </xf>
    <xf numFmtId="0" fontId="32" fillId="2" borderId="67" xfId="0" applyFont="1" applyFill="1" applyBorder="1" applyAlignment="1">
      <alignment horizontal="center"/>
    </xf>
    <xf numFmtId="3" fontId="25" fillId="3" borderId="59" xfId="0" applyNumberFormat="1" applyFont="1" applyFill="1" applyBorder="1" applyAlignment="1">
      <alignment horizontal="right"/>
    </xf>
    <xf numFmtId="3" fontId="25" fillId="3" borderId="69" xfId="0" applyNumberFormat="1" applyFont="1" applyFill="1" applyBorder="1" applyAlignment="1">
      <alignment horizontal="right"/>
    </xf>
    <xf numFmtId="0" fontId="25" fillId="3" borderId="68" xfId="0" applyFont="1" applyFill="1" applyBorder="1" applyAlignment="1">
      <alignment horizontal="center"/>
    </xf>
    <xf numFmtId="9" fontId="24" fillId="3" borderId="59" xfId="0" applyNumberFormat="1" applyFont="1" applyFill="1" applyBorder="1" applyAlignment="1">
      <alignment horizontal="center"/>
    </xf>
    <xf numFmtId="0" fontId="32" fillId="2" borderId="72" xfId="0" applyFont="1" applyFill="1" applyBorder="1" applyAlignment="1">
      <alignment horizontal="center"/>
    </xf>
    <xf numFmtId="0" fontId="25" fillId="3" borderId="59" xfId="0" applyFont="1" applyFill="1" applyBorder="1" applyAlignment="1">
      <alignment horizontal="center"/>
    </xf>
    <xf numFmtId="3" fontId="24" fillId="3" borderId="69" xfId="0" applyNumberFormat="1" applyFont="1" applyFill="1" applyBorder="1" applyAlignment="1">
      <alignment horizontal="right"/>
    </xf>
    <xf numFmtId="9" fontId="64" fillId="3" borderId="59" xfId="0" applyNumberFormat="1" applyFont="1" applyFill="1" applyBorder="1" applyAlignment="1">
      <alignment horizontal="center"/>
    </xf>
    <xf numFmtId="0" fontId="25" fillId="3" borderId="53" xfId="0" applyFont="1" applyFill="1" applyBorder="1" applyAlignment="1">
      <alignment horizontal="left"/>
    </xf>
    <xf numFmtId="0" fontId="32" fillId="2" borderId="55" xfId="0" applyFont="1" applyFill="1" applyBorder="1" applyAlignment="1">
      <alignment horizontal="center"/>
    </xf>
    <xf numFmtId="0" fontId="32" fillId="2" borderId="58" xfId="0" applyFont="1" applyFill="1" applyBorder="1" applyAlignment="1">
      <alignment horizontal="center"/>
    </xf>
    <xf numFmtId="3" fontId="25" fillId="3" borderId="80" xfId="0" applyNumberFormat="1" applyFont="1" applyFill="1" applyBorder="1" applyAlignment="1">
      <alignment horizontal="right"/>
    </xf>
    <xf numFmtId="0" fontId="25" fillId="3" borderId="79" xfId="0" applyFont="1" applyFill="1" applyBorder="1" applyAlignment="1">
      <alignment horizontal="left"/>
    </xf>
    <xf numFmtId="0" fontId="25" fillId="3" borderId="59" xfId="0" applyFont="1" applyFill="1" applyBorder="1" applyAlignment="1"/>
    <xf numFmtId="0" fontId="25" fillId="3" borderId="69" xfId="0" applyFont="1" applyFill="1" applyBorder="1" applyAlignment="1"/>
    <xf numFmtId="0" fontId="25" fillId="3" borderId="68" xfId="0" applyFont="1" applyFill="1" applyBorder="1" applyAlignment="1">
      <alignment horizontal="left"/>
    </xf>
    <xf numFmtId="0" fontId="32" fillId="11" borderId="27" xfId="0" applyFont="1" applyFill="1" applyBorder="1" applyAlignment="1">
      <alignment horizontal="center"/>
    </xf>
    <xf numFmtId="0" fontId="32" fillId="11" borderId="28" xfId="0" applyFont="1" applyFill="1" applyBorder="1" applyAlignment="1">
      <alignment horizontal="center"/>
    </xf>
    <xf numFmtId="0" fontId="32" fillId="2" borderId="52" xfId="0" applyFont="1" applyFill="1" applyBorder="1" applyAlignment="1">
      <alignment horizontal="center"/>
    </xf>
    <xf numFmtId="3" fontId="25" fillId="3" borderId="69" xfId="0" applyNumberFormat="1" applyFont="1" applyFill="1" applyBorder="1" applyAlignment="1">
      <alignment horizontal="left"/>
    </xf>
    <xf numFmtId="3" fontId="25" fillId="3" borderId="59" xfId="0" applyNumberFormat="1" applyFont="1" applyFill="1" applyBorder="1" applyAlignment="1">
      <alignment horizontal="left"/>
    </xf>
    <xf numFmtId="3" fontId="24" fillId="3" borderId="69" xfId="0" applyNumberFormat="1" applyFont="1" applyFill="1" applyBorder="1" applyAlignment="1">
      <alignment horizontal="left"/>
    </xf>
    <xf numFmtId="9" fontId="24" fillId="3" borderId="59" xfId="0" applyNumberFormat="1" applyFont="1" applyFill="1" applyBorder="1" applyAlignment="1">
      <alignment horizontal="left"/>
    </xf>
    <xf numFmtId="3" fontId="25" fillId="3" borderId="80" xfId="0" applyNumberFormat="1" applyFont="1" applyFill="1" applyBorder="1" applyAlignment="1">
      <alignment horizontal="left"/>
    </xf>
    <xf numFmtId="0" fontId="32" fillId="13" borderId="55" xfId="0" applyFont="1" applyFill="1" applyBorder="1" applyAlignment="1">
      <alignment horizontal="center"/>
    </xf>
    <xf numFmtId="0" fontId="32" fillId="13" borderId="58" xfId="0" applyFont="1" applyFill="1" applyBorder="1" applyAlignment="1">
      <alignment horizontal="center"/>
    </xf>
    <xf numFmtId="0" fontId="32" fillId="11" borderId="55" xfId="0" applyFont="1" applyFill="1" applyBorder="1" applyAlignment="1">
      <alignment horizontal="center"/>
    </xf>
    <xf numFmtId="0" fontId="32" fillId="11" borderId="58" xfId="0" applyFont="1" applyFill="1" applyBorder="1" applyAlignment="1">
      <alignment horizontal="center"/>
    </xf>
    <xf numFmtId="0" fontId="32" fillId="13" borderId="61" xfId="0" applyFont="1" applyFill="1" applyBorder="1" applyAlignment="1">
      <alignment horizontal="center"/>
    </xf>
    <xf numFmtId="0" fontId="32" fillId="13" borderId="65" xfId="0" applyFont="1" applyFill="1" applyBorder="1" applyAlignment="1">
      <alignment horizontal="center"/>
    </xf>
    <xf numFmtId="0" fontId="32" fillId="13" borderId="72" xfId="0" applyFont="1" applyFill="1" applyBorder="1" applyAlignment="1">
      <alignment horizontal="center"/>
    </xf>
    <xf numFmtId="0" fontId="32" fillId="13" borderId="74" xfId="0" applyFont="1" applyFill="1" applyBorder="1" applyAlignment="1">
      <alignment horizontal="center"/>
    </xf>
    <xf numFmtId="0" fontId="32" fillId="13" borderId="77" xfId="0" applyFont="1" applyFill="1" applyBorder="1" applyAlignment="1">
      <alignment horizontal="center"/>
    </xf>
    <xf numFmtId="0" fontId="32" fillId="14" borderId="61" xfId="0" applyFont="1" applyFill="1" applyBorder="1" applyAlignment="1">
      <alignment horizontal="center"/>
    </xf>
    <xf numFmtId="0" fontId="32" fillId="14" borderId="65" xfId="0" applyFont="1" applyFill="1" applyBorder="1" applyAlignment="1">
      <alignment horizontal="center"/>
    </xf>
    <xf numFmtId="0" fontId="32" fillId="14" borderId="72" xfId="0" applyFont="1" applyFill="1" applyBorder="1" applyAlignment="1">
      <alignment horizontal="center"/>
    </xf>
    <xf numFmtId="0" fontId="32" fillId="14" borderId="74" xfId="0" applyFont="1" applyFill="1" applyBorder="1" applyAlignment="1">
      <alignment horizontal="center"/>
    </xf>
    <xf numFmtId="0" fontId="32" fillId="14" borderId="75" xfId="0" applyFont="1" applyFill="1" applyBorder="1" applyAlignment="1">
      <alignment horizontal="center"/>
    </xf>
    <xf numFmtId="0" fontId="32" fillId="14" borderId="67" xfId="0" applyFont="1" applyFill="1" applyBorder="1" applyAlignment="1">
      <alignment horizontal="center"/>
    </xf>
    <xf numFmtId="0" fontId="32" fillId="11" borderId="52" xfId="0" applyFont="1" applyFill="1" applyBorder="1" applyAlignment="1">
      <alignment horizontal="center"/>
    </xf>
    <xf numFmtId="0" fontId="32" fillId="11" borderId="81" xfId="0" applyFont="1" applyFill="1" applyBorder="1" applyAlignment="1">
      <alignment horizontal="center"/>
    </xf>
    <xf numFmtId="0" fontId="32" fillId="11" borderId="57" xfId="0" applyFont="1" applyFill="1" applyBorder="1" applyAlignment="1">
      <alignment horizontal="center"/>
    </xf>
    <xf numFmtId="3" fontId="25" fillId="10" borderId="22" xfId="0" applyNumberFormat="1" applyFont="1" applyFill="1" applyBorder="1" applyAlignment="1">
      <alignment horizontal="right"/>
    </xf>
    <xf numFmtId="3" fontId="25" fillId="10" borderId="69" xfId="0" applyNumberFormat="1" applyFont="1" applyFill="1" applyBorder="1" applyAlignment="1">
      <alignment horizontal="right"/>
    </xf>
    <xf numFmtId="0" fontId="67" fillId="10" borderId="15" xfId="0" applyFont="1" applyFill="1" applyBorder="1" applyAlignment="1">
      <alignment horizontal="left"/>
    </xf>
    <xf numFmtId="3" fontId="24" fillId="10" borderId="18" xfId="0" applyNumberFormat="1" applyFont="1" applyFill="1" applyBorder="1" applyAlignment="1"/>
    <xf numFmtId="0" fontId="25" fillId="10" borderId="20" xfId="0" applyFont="1" applyFill="1" applyBorder="1" applyAlignment="1">
      <alignment horizontal="center"/>
    </xf>
    <xf numFmtId="9" fontId="24" fillId="10" borderId="21" xfId="0" applyNumberFormat="1" applyFont="1" applyFill="1" applyBorder="1" applyAlignment="1">
      <alignment horizontal="center"/>
    </xf>
    <xf numFmtId="0" fontId="67" fillId="10" borderId="52" xfId="0" applyFont="1" applyFill="1" applyBorder="1" applyAlignment="1">
      <alignment horizontal="left"/>
    </xf>
    <xf numFmtId="3" fontId="25" fillId="10" borderId="54" xfId="0" applyNumberFormat="1" applyFont="1" applyFill="1" applyBorder="1" applyAlignment="1">
      <alignment horizontal="right"/>
    </xf>
    <xf numFmtId="3" fontId="24" fillId="10" borderId="55" xfId="0" applyNumberFormat="1" applyFont="1" applyFill="1" applyBorder="1" applyAlignment="1"/>
    <xf numFmtId="0" fontId="25" fillId="10" borderId="58" xfId="0" applyFont="1" applyFill="1" applyBorder="1" applyAlignment="1">
      <alignment horizontal="center"/>
    </xf>
    <xf numFmtId="9" fontId="24" fillId="10" borderId="59" xfId="0" applyNumberFormat="1" applyFont="1" applyFill="1" applyBorder="1" applyAlignment="1">
      <alignment horizontal="center"/>
    </xf>
    <xf numFmtId="3" fontId="25" fillId="10" borderId="60" xfId="0" applyNumberFormat="1" applyFont="1" applyFill="1" applyBorder="1" applyAlignment="1">
      <alignment horizontal="right"/>
    </xf>
    <xf numFmtId="3" fontId="25" fillId="10" borderId="86" xfId="0" applyNumberFormat="1" applyFont="1" applyFill="1" applyBorder="1" applyAlignment="1">
      <alignment horizontal="right"/>
    </xf>
    <xf numFmtId="3" fontId="24" fillId="10" borderId="56" xfId="0" applyNumberFormat="1" applyFont="1" applyFill="1" applyBorder="1" applyAlignment="1">
      <alignment horizontal="right"/>
    </xf>
    <xf numFmtId="0" fontId="25" fillId="3" borderId="59" xfId="0" applyFont="1" applyFill="1" applyBorder="1" applyAlignment="1">
      <alignment horizontal="left"/>
    </xf>
    <xf numFmtId="0" fontId="25" fillId="3" borderId="16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left"/>
    </xf>
    <xf numFmtId="0" fontId="25" fillId="10" borderId="62" xfId="0" applyFont="1" applyFill="1" applyBorder="1" applyAlignment="1">
      <alignment horizontal="left"/>
    </xf>
    <xf numFmtId="0" fontId="25" fillId="10" borderId="53" xfId="0" applyFont="1" applyFill="1" applyBorder="1" applyAlignment="1">
      <alignment horizontal="center"/>
    </xf>
    <xf numFmtId="3" fontId="25" fillId="10" borderId="53" xfId="0" applyNumberFormat="1" applyFont="1" applyFill="1" applyBorder="1" applyAlignment="1">
      <alignment horizontal="right"/>
    </xf>
    <xf numFmtId="0" fontId="25" fillId="10" borderId="18" xfId="0" applyFont="1" applyFill="1" applyBorder="1" applyAlignment="1">
      <alignment horizontal="left"/>
    </xf>
    <xf numFmtId="9" fontId="24" fillId="10" borderId="0" xfId="0" applyNumberFormat="1" applyFont="1" applyFill="1" applyBorder="1" applyAlignment="1">
      <alignment horizontal="center"/>
    </xf>
    <xf numFmtId="3" fontId="25" fillId="10" borderId="0" xfId="0" applyNumberFormat="1" applyFont="1" applyFill="1" applyBorder="1" applyAlignment="1">
      <alignment horizontal="right"/>
    </xf>
    <xf numFmtId="3" fontId="25" fillId="10" borderId="16" xfId="0" applyNumberFormat="1" applyFont="1" applyFill="1" applyBorder="1" applyAlignment="1">
      <alignment horizontal="right"/>
    </xf>
    <xf numFmtId="3" fontId="25" fillId="3" borderId="89" xfId="0" applyNumberFormat="1" applyFont="1" applyFill="1" applyBorder="1" applyAlignment="1">
      <alignment horizontal="right"/>
    </xf>
    <xf numFmtId="3" fontId="24" fillId="3" borderId="18" xfId="0" applyNumberFormat="1" applyFont="1" applyFill="1" applyBorder="1" applyAlignment="1">
      <alignment horizontal="left"/>
    </xf>
    <xf numFmtId="9" fontId="24" fillId="3" borderId="21" xfId="0" applyNumberFormat="1" applyFont="1" applyFill="1" applyBorder="1" applyAlignment="1">
      <alignment horizontal="left"/>
    </xf>
    <xf numFmtId="0" fontId="32" fillId="15" borderId="61" xfId="0" applyFont="1" applyFill="1" applyBorder="1" applyAlignment="1">
      <alignment horizontal="center"/>
    </xf>
    <xf numFmtId="0" fontId="32" fillId="15" borderId="65" xfId="0" applyFont="1" applyFill="1" applyBorder="1" applyAlignment="1">
      <alignment horizontal="center"/>
    </xf>
    <xf numFmtId="0" fontId="32" fillId="15" borderId="72" xfId="0" applyFont="1" applyFill="1" applyBorder="1" applyAlignment="1">
      <alignment horizontal="center"/>
    </xf>
    <xf numFmtId="0" fontId="32" fillId="15" borderId="67" xfId="0" applyFont="1" applyFill="1" applyBorder="1" applyAlignment="1">
      <alignment horizontal="center"/>
    </xf>
    <xf numFmtId="3" fontId="25" fillId="3" borderId="31" xfId="0" applyNumberFormat="1" applyFont="1" applyFill="1" applyBorder="1" applyAlignment="1">
      <alignment horizontal="left"/>
    </xf>
    <xf numFmtId="0" fontId="25" fillId="5" borderId="53" xfId="0" applyFont="1" applyFill="1" applyBorder="1" applyAlignment="1">
      <alignment horizontal="left"/>
    </xf>
    <xf numFmtId="0" fontId="25" fillId="5" borderId="53" xfId="0" applyFont="1" applyFill="1" applyBorder="1" applyAlignment="1">
      <alignment horizontal="center"/>
    </xf>
    <xf numFmtId="3" fontId="25" fillId="5" borderId="53" xfId="0" applyNumberFormat="1" applyFont="1" applyFill="1" applyBorder="1" applyAlignment="1">
      <alignment horizontal="right"/>
    </xf>
    <xf numFmtId="0" fontId="25" fillId="5" borderId="62" xfId="0" applyFont="1" applyFill="1" applyBorder="1" applyAlignment="1">
      <alignment horizontal="left"/>
    </xf>
    <xf numFmtId="3" fontId="24" fillId="5" borderId="0" xfId="0" applyNumberFormat="1" applyFont="1" applyFill="1" applyBorder="1" applyAlignment="1"/>
    <xf numFmtId="3" fontId="24" fillId="5" borderId="18" xfId="0" applyNumberFormat="1" applyFont="1" applyFill="1" applyBorder="1" applyAlignment="1"/>
    <xf numFmtId="3" fontId="24" fillId="17" borderId="0" xfId="0" applyNumberFormat="1" applyFont="1" applyFill="1" applyBorder="1" applyAlignment="1"/>
    <xf numFmtId="0" fontId="25" fillId="17" borderId="0" xfId="0" applyFont="1" applyFill="1" applyBorder="1" applyAlignment="1">
      <alignment horizontal="center"/>
    </xf>
    <xf numFmtId="9" fontId="24" fillId="17" borderId="0" xfId="0" applyNumberFormat="1" applyFont="1" applyFill="1" applyBorder="1" applyAlignment="1">
      <alignment horizontal="center"/>
    </xf>
    <xf numFmtId="3" fontId="25" fillId="17" borderId="0" xfId="0" applyNumberFormat="1" applyFont="1" applyFill="1" applyBorder="1" applyAlignment="1">
      <alignment horizontal="right"/>
    </xf>
    <xf numFmtId="0" fontId="25" fillId="17" borderId="4" xfId="0" applyFont="1" applyFill="1" applyBorder="1" applyAlignment="1">
      <alignment horizontal="left"/>
    </xf>
    <xf numFmtId="0" fontId="25" fillId="17" borderId="2" xfId="0" applyFont="1" applyFill="1" applyBorder="1" applyAlignment="1">
      <alignment horizontal="center"/>
    </xf>
    <xf numFmtId="3" fontId="25" fillId="17" borderId="3" xfId="0" applyNumberFormat="1" applyFont="1" applyFill="1" applyBorder="1" applyAlignment="1">
      <alignment horizontal="right"/>
    </xf>
    <xf numFmtId="3" fontId="24" fillId="17" borderId="6" xfId="0" applyNumberFormat="1" applyFont="1" applyFill="1" applyBorder="1" applyAlignment="1"/>
    <xf numFmtId="3" fontId="25" fillId="17" borderId="2" xfId="0" applyNumberFormat="1" applyFont="1" applyFill="1" applyBorder="1" applyAlignment="1">
      <alignment horizontal="right"/>
    </xf>
    <xf numFmtId="0" fontId="25" fillId="17" borderId="2" xfId="0" applyFont="1" applyFill="1" applyBorder="1" applyAlignment="1">
      <alignment horizontal="left"/>
    </xf>
    <xf numFmtId="3" fontId="24" fillId="17" borderId="7" xfId="0" applyNumberFormat="1" applyFont="1" applyFill="1" applyBorder="1" applyAlignment="1">
      <alignment horizontal="right"/>
    </xf>
    <xf numFmtId="0" fontId="25" fillId="17" borderId="6" xfId="0" applyFont="1" applyFill="1" applyBorder="1" applyAlignment="1">
      <alignment horizontal="center"/>
    </xf>
    <xf numFmtId="3" fontId="25" fillId="17" borderId="7" xfId="0" applyNumberFormat="1" applyFont="1" applyFill="1" applyBorder="1" applyAlignment="1">
      <alignment horizontal="right"/>
    </xf>
    <xf numFmtId="0" fontId="32" fillId="16" borderId="43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25" fillId="10" borderId="68" xfId="0" applyFont="1" applyFill="1" applyBorder="1" applyAlignment="1">
      <alignment horizontal="center"/>
    </xf>
    <xf numFmtId="3" fontId="25" fillId="10" borderId="59" xfId="0" applyNumberFormat="1" applyFont="1" applyFill="1" applyBorder="1" applyAlignment="1">
      <alignment horizontal="right"/>
    </xf>
    <xf numFmtId="0" fontId="25" fillId="5" borderId="59" xfId="0" applyFont="1" applyFill="1" applyBorder="1" applyAlignment="1">
      <alignment horizontal="center"/>
    </xf>
    <xf numFmtId="9" fontId="24" fillId="5" borderId="59" xfId="0" applyNumberFormat="1" applyFont="1" applyFill="1" applyBorder="1" applyAlignment="1">
      <alignment horizontal="center"/>
    </xf>
    <xf numFmtId="3" fontId="25" fillId="5" borderId="59" xfId="0" applyNumberFormat="1" applyFont="1" applyFill="1" applyBorder="1" applyAlignment="1">
      <alignment horizontal="right"/>
    </xf>
    <xf numFmtId="0" fontId="25" fillId="5" borderId="68" xfId="0" applyFont="1" applyFill="1" applyBorder="1" applyAlignment="1">
      <alignment horizontal="center"/>
    </xf>
    <xf numFmtId="3" fontId="25" fillId="3" borderId="18" xfId="0" applyNumberFormat="1" applyFont="1" applyFill="1" applyBorder="1" applyAlignment="1">
      <alignment horizontal="left"/>
    </xf>
    <xf numFmtId="0" fontId="25" fillId="3" borderId="5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5" fillId="5" borderId="0" xfId="0" applyFont="1" applyFill="1" applyBorder="1" applyAlignment="1">
      <alignment horizontal="center"/>
    </xf>
    <xf numFmtId="0" fontId="32" fillId="0" borderId="0" xfId="0" applyFont="1"/>
    <xf numFmtId="0" fontId="68" fillId="0" borderId="0" xfId="0" applyFont="1"/>
    <xf numFmtId="0" fontId="32" fillId="0" borderId="0" xfId="0" applyFont="1" applyFill="1" applyAlignment="1">
      <alignment horizontal="right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3" fontId="60" fillId="0" borderId="0" xfId="0" applyNumberFormat="1" applyFont="1" applyAlignment="1">
      <alignment horizontal="right"/>
    </xf>
    <xf numFmtId="0" fontId="60" fillId="0" borderId="0" xfId="0" applyFont="1" applyAlignment="1"/>
    <xf numFmtId="3" fontId="60" fillId="0" borderId="0" xfId="0" applyNumberFormat="1" applyFont="1" applyAlignment="1"/>
    <xf numFmtId="0" fontId="69" fillId="0" borderId="0" xfId="0" applyFont="1"/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/>
    <xf numFmtId="3" fontId="23" fillId="0" borderId="0" xfId="0" applyNumberFormat="1" applyFont="1" applyAlignment="1"/>
    <xf numFmtId="0" fontId="23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54" fillId="0" borderId="11" xfId="0" applyFont="1" applyBorder="1" applyAlignment="1"/>
    <xf numFmtId="0" fontId="71" fillId="0" borderId="0" xfId="0" applyFont="1"/>
    <xf numFmtId="0" fontId="24" fillId="16" borderId="43" xfId="0" applyFont="1" applyFill="1" applyBorder="1" applyAlignment="1">
      <alignment horizontal="center"/>
    </xf>
    <xf numFmtId="3" fontId="67" fillId="17" borderId="7" xfId="0" applyNumberFormat="1" applyFont="1" applyFill="1" applyBorder="1" applyAlignment="1">
      <alignment horizontal="right"/>
    </xf>
    <xf numFmtId="3" fontId="67" fillId="17" borderId="0" xfId="0" applyNumberFormat="1" applyFont="1" applyFill="1" applyBorder="1" applyAlignment="1">
      <alignment horizontal="right"/>
    </xf>
    <xf numFmtId="0" fontId="24" fillId="16" borderId="5" xfId="0" applyFont="1" applyFill="1" applyBorder="1" applyAlignment="1">
      <alignment horizontal="center"/>
    </xf>
    <xf numFmtId="0" fontId="24" fillId="15" borderId="64" xfId="0" applyFont="1" applyFill="1" applyBorder="1" applyAlignment="1">
      <alignment horizontal="center"/>
    </xf>
    <xf numFmtId="3" fontId="67" fillId="5" borderId="0" xfId="0" applyNumberFormat="1" applyFont="1" applyFill="1" applyBorder="1" applyAlignment="1">
      <alignment horizontal="right"/>
    </xf>
    <xf numFmtId="3" fontId="67" fillId="5" borderId="19" xfId="0" applyNumberFormat="1" applyFont="1" applyFill="1" applyBorder="1" applyAlignment="1">
      <alignment horizontal="right"/>
    </xf>
    <xf numFmtId="0" fontId="24" fillId="15" borderId="66" xfId="0" applyFont="1" applyFill="1" applyBorder="1" applyAlignment="1">
      <alignment horizontal="center"/>
    </xf>
    <xf numFmtId="0" fontId="24" fillId="15" borderId="70" xfId="0" applyFont="1" applyFill="1" applyBorder="1" applyAlignment="1">
      <alignment horizontal="center"/>
    </xf>
    <xf numFmtId="3" fontId="24" fillId="10" borderId="0" xfId="0" applyNumberFormat="1" applyFont="1" applyFill="1" applyBorder="1" applyAlignment="1"/>
    <xf numFmtId="3" fontId="67" fillId="10" borderId="19" xfId="0" applyNumberFormat="1" applyFont="1" applyFill="1" applyBorder="1" applyAlignment="1">
      <alignment horizontal="right"/>
    </xf>
    <xf numFmtId="0" fontId="24" fillId="2" borderId="64" xfId="0" applyFont="1" applyFill="1" applyBorder="1" applyAlignment="1">
      <alignment horizontal="center"/>
    </xf>
    <xf numFmtId="3" fontId="67" fillId="10" borderId="0" xfId="0" applyNumberFormat="1" applyFont="1" applyFill="1" applyBorder="1" applyAlignment="1">
      <alignment horizontal="right"/>
    </xf>
    <xf numFmtId="0" fontId="24" fillId="2" borderId="66" xfId="0" applyFont="1" applyFill="1" applyBorder="1" applyAlignment="1">
      <alignment horizontal="center"/>
    </xf>
    <xf numFmtId="0" fontId="25" fillId="10" borderId="16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/>
    </xf>
    <xf numFmtId="0" fontId="67" fillId="10" borderId="27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3" fontId="24" fillId="10" borderId="27" xfId="0" applyNumberFormat="1" applyFont="1" applyFill="1" applyBorder="1" applyAlignment="1"/>
    <xf numFmtId="0" fontId="25" fillId="10" borderId="28" xfId="0" applyFont="1" applyFill="1" applyBorder="1" applyAlignment="1">
      <alignment horizontal="center"/>
    </xf>
    <xf numFmtId="9" fontId="24" fillId="10" borderId="29" xfId="0" applyNumberFormat="1" applyFont="1" applyFill="1" applyBorder="1" applyAlignment="1">
      <alignment horizontal="center"/>
    </xf>
    <xf numFmtId="3" fontId="25" fillId="10" borderId="32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center"/>
    </xf>
    <xf numFmtId="3" fontId="24" fillId="3" borderId="27" xfId="0" applyNumberFormat="1" applyFont="1" applyFill="1" applyBorder="1" applyAlignment="1"/>
    <xf numFmtId="0" fontId="25" fillId="10" borderId="68" xfId="0" applyFont="1" applyFill="1" applyBorder="1" applyAlignment="1">
      <alignment horizontal="left"/>
    </xf>
    <xf numFmtId="0" fontId="24" fillId="2" borderId="70" xfId="0" applyFont="1" applyFill="1" applyBorder="1" applyAlignment="1">
      <alignment horizontal="center"/>
    </xf>
    <xf numFmtId="0" fontId="24" fillId="15" borderId="73" xfId="0" applyFont="1" applyFill="1" applyBorder="1" applyAlignment="1">
      <alignment horizontal="center"/>
    </xf>
    <xf numFmtId="0" fontId="25" fillId="5" borderId="82" xfId="0" applyFont="1" applyFill="1" applyBorder="1" applyAlignment="1">
      <alignment horizontal="center"/>
    </xf>
    <xf numFmtId="3" fontId="25" fillId="5" borderId="83" xfId="0" applyNumberFormat="1" applyFont="1" applyFill="1" applyBorder="1" applyAlignment="1">
      <alignment horizontal="right"/>
    </xf>
    <xf numFmtId="3" fontId="25" fillId="5" borderId="53" xfId="0" applyNumberFormat="1" applyFont="1" applyFill="1" applyBorder="1" applyAlignment="1">
      <alignment horizontal="center"/>
    </xf>
    <xf numFmtId="3" fontId="25" fillId="5" borderId="54" xfId="0" applyNumberFormat="1" applyFont="1" applyFill="1" applyBorder="1" applyAlignment="1">
      <alignment horizontal="right"/>
    </xf>
    <xf numFmtId="0" fontId="25" fillId="3" borderId="52" xfId="0" applyFont="1" applyFill="1" applyBorder="1" applyAlignment="1">
      <alignment horizontal="left"/>
    </xf>
    <xf numFmtId="0" fontId="25" fillId="5" borderId="52" xfId="0" applyFont="1" applyFill="1" applyBorder="1" applyAlignment="1">
      <alignment horizontal="center"/>
    </xf>
    <xf numFmtId="0" fontId="67" fillId="10" borderId="87" xfId="0" applyFont="1" applyFill="1" applyBorder="1" applyAlignment="1">
      <alignment horizontal="left"/>
    </xf>
    <xf numFmtId="0" fontId="24" fillId="2" borderId="54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3" fontId="25" fillId="5" borderId="0" xfId="0" applyNumberFormat="1" applyFont="1" applyFill="1" applyBorder="1" applyAlignment="1">
      <alignment horizontal="center"/>
    </xf>
    <xf numFmtId="3" fontId="25" fillId="5" borderId="56" xfId="0" applyNumberFormat="1" applyFont="1" applyFill="1" applyBorder="1" applyAlignment="1">
      <alignment horizontal="right"/>
    </xf>
    <xf numFmtId="3" fontId="24" fillId="3" borderId="55" xfId="0" applyNumberFormat="1" applyFont="1" applyFill="1" applyBorder="1" applyAlignment="1"/>
    <xf numFmtId="0" fontId="25" fillId="5" borderId="55" xfId="0" applyFont="1" applyFill="1" applyBorder="1" applyAlignment="1">
      <alignment horizontal="center"/>
    </xf>
    <xf numFmtId="3" fontId="67" fillId="10" borderId="56" xfId="0" applyNumberFormat="1" applyFont="1" applyFill="1" applyBorder="1" applyAlignment="1">
      <alignment horizontal="right"/>
    </xf>
    <xf numFmtId="0" fontId="24" fillId="2" borderId="56" xfId="0" applyFont="1" applyFill="1" applyBorder="1" applyAlignment="1">
      <alignment horizontal="center"/>
    </xf>
    <xf numFmtId="0" fontId="25" fillId="5" borderId="84" xfId="0" applyFont="1" applyFill="1" applyBorder="1" applyAlignment="1">
      <alignment horizontal="center"/>
    </xf>
    <xf numFmtId="0" fontId="24" fillId="5" borderId="59" xfId="0" applyFont="1" applyFill="1" applyBorder="1" applyAlignment="1">
      <alignment horizontal="center"/>
    </xf>
    <xf numFmtId="3" fontId="25" fillId="5" borderId="85" xfId="0" applyNumberFormat="1" applyFont="1" applyFill="1" applyBorder="1" applyAlignment="1">
      <alignment horizontal="right"/>
    </xf>
    <xf numFmtId="0" fontId="25" fillId="5" borderId="85" xfId="0" applyFont="1" applyFill="1" applyBorder="1" applyAlignment="1">
      <alignment horizontal="right"/>
    </xf>
    <xf numFmtId="164" fontId="25" fillId="5" borderId="59" xfId="0" applyNumberFormat="1" applyFont="1" applyFill="1" applyBorder="1" applyAlignment="1">
      <alignment horizontal="center"/>
    </xf>
    <xf numFmtId="3" fontId="24" fillId="5" borderId="59" xfId="0" applyNumberFormat="1" applyFont="1" applyFill="1" applyBorder="1" applyAlignment="1">
      <alignment horizontal="center"/>
    </xf>
    <xf numFmtId="3" fontId="25" fillId="5" borderId="59" xfId="0" applyNumberFormat="1" applyFont="1" applyFill="1" applyBorder="1" applyAlignment="1"/>
    <xf numFmtId="3" fontId="25" fillId="5" borderId="60" xfId="0" applyNumberFormat="1" applyFont="1" applyFill="1" applyBorder="1" applyAlignment="1">
      <alignment horizontal="right"/>
    </xf>
    <xf numFmtId="0" fontId="25" fillId="3" borderId="58" xfId="0" applyFont="1" applyFill="1" applyBorder="1" applyAlignment="1">
      <alignment horizontal="left"/>
    </xf>
    <xf numFmtId="0" fontId="25" fillId="5" borderId="58" xfId="0" applyFont="1" applyFill="1" applyBorder="1" applyAlignment="1">
      <alignment horizontal="center"/>
    </xf>
    <xf numFmtId="3" fontId="25" fillId="10" borderId="80" xfId="0" applyNumberFormat="1" applyFont="1" applyFill="1" applyBorder="1" applyAlignment="1">
      <alignment horizontal="right"/>
    </xf>
    <xf numFmtId="0" fontId="25" fillId="10" borderId="79" xfId="0" applyFont="1" applyFill="1" applyBorder="1" applyAlignment="1">
      <alignment horizontal="center"/>
    </xf>
    <xf numFmtId="0" fontId="24" fillId="2" borderId="60" xfId="0" applyFont="1" applyFill="1" applyBorder="1" applyAlignment="1">
      <alignment horizontal="center"/>
    </xf>
    <xf numFmtId="0" fontId="24" fillId="14" borderId="64" xfId="0" applyFont="1" applyFill="1" applyBorder="1" applyAlignment="1">
      <alignment horizontal="center"/>
    </xf>
    <xf numFmtId="0" fontId="24" fillId="14" borderId="66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left"/>
    </xf>
    <xf numFmtId="0" fontId="24" fillId="14" borderId="71" xfId="0" applyFont="1" applyFill="1" applyBorder="1" applyAlignment="1">
      <alignment horizontal="center"/>
    </xf>
    <xf numFmtId="0" fontId="24" fillId="14" borderId="73" xfId="0" applyFont="1" applyFill="1" applyBorder="1" applyAlignment="1">
      <alignment horizontal="center"/>
    </xf>
    <xf numFmtId="9" fontId="24" fillId="3" borderId="29" xfId="0" applyNumberFormat="1" applyFont="1" applyFill="1" applyBorder="1" applyAlignment="1">
      <alignment horizontal="center"/>
    </xf>
    <xf numFmtId="9" fontId="64" fillId="3" borderId="29" xfId="0" applyNumberFormat="1" applyFont="1" applyFill="1" applyBorder="1" applyAlignment="1">
      <alignment horizontal="center"/>
    </xf>
    <xf numFmtId="0" fontId="24" fillId="14" borderId="76" xfId="0" applyFont="1" applyFill="1" applyBorder="1" applyAlignment="1">
      <alignment horizontal="center"/>
    </xf>
    <xf numFmtId="9" fontId="64" fillId="3" borderId="0" xfId="0" applyNumberFormat="1" applyFont="1" applyFill="1" applyBorder="1" applyAlignment="1">
      <alignment horizontal="center"/>
    </xf>
    <xf numFmtId="0" fontId="67" fillId="10" borderId="0" xfId="0" applyFont="1" applyFill="1" applyBorder="1" applyAlignment="1">
      <alignment horizontal="left"/>
    </xf>
    <xf numFmtId="0" fontId="25" fillId="10" borderId="29" xfId="0" applyFont="1" applyFill="1" applyBorder="1" applyAlignment="1">
      <alignment horizontal="center"/>
    </xf>
    <xf numFmtId="3" fontId="24" fillId="3" borderId="59" xfId="0" applyNumberFormat="1" applyFont="1" applyFill="1" applyBorder="1" applyAlignment="1">
      <alignment horizontal="right"/>
    </xf>
    <xf numFmtId="0" fontId="24" fillId="14" borderId="70" xfId="0" applyFont="1" applyFill="1" applyBorder="1" applyAlignment="1">
      <alignment horizontal="center"/>
    </xf>
    <xf numFmtId="0" fontId="24" fillId="13" borderId="64" xfId="0" applyFont="1" applyFill="1" applyBorder="1" applyAlignment="1">
      <alignment horizontal="center"/>
    </xf>
    <xf numFmtId="0" fontId="24" fillId="13" borderId="66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4" fillId="13" borderId="73" xfId="0" applyFont="1" applyFill="1" applyBorder="1" applyAlignment="1">
      <alignment horizontal="center"/>
    </xf>
    <xf numFmtId="0" fontId="24" fillId="13" borderId="71" xfId="0" applyFont="1" applyFill="1" applyBorder="1" applyAlignment="1">
      <alignment horizontal="center"/>
    </xf>
    <xf numFmtId="0" fontId="24" fillId="13" borderId="56" xfId="0" applyFont="1" applyFill="1" applyBorder="1" applyAlignment="1">
      <alignment horizontal="center"/>
    </xf>
    <xf numFmtId="3" fontId="25" fillId="10" borderId="29" xfId="0" applyNumberFormat="1" applyFont="1" applyFill="1" applyBorder="1" applyAlignment="1">
      <alignment horizontal="right"/>
    </xf>
    <xf numFmtId="0" fontId="25" fillId="3" borderId="51" xfId="0" applyFont="1" applyFill="1" applyBorder="1" applyAlignment="1">
      <alignment horizontal="left"/>
    </xf>
    <xf numFmtId="0" fontId="24" fillId="13" borderId="78" xfId="0" applyFont="1" applyFill="1" applyBorder="1" applyAlignment="1">
      <alignment horizontal="center"/>
    </xf>
    <xf numFmtId="0" fontId="24" fillId="13" borderId="60" xfId="0" applyFont="1" applyFill="1" applyBorder="1" applyAlignment="1">
      <alignment horizontal="center"/>
    </xf>
    <xf numFmtId="0" fontId="25" fillId="10" borderId="26" xfId="0" applyFont="1" applyFill="1" applyBorder="1" applyAlignment="1">
      <alignment horizontal="center"/>
    </xf>
    <xf numFmtId="0" fontId="24" fillId="11" borderId="64" xfId="0" applyFont="1" applyFill="1" applyBorder="1" applyAlignment="1">
      <alignment horizontal="center"/>
    </xf>
    <xf numFmtId="0" fontId="24" fillId="11" borderId="66" xfId="0" applyFont="1" applyFill="1" applyBorder="1" applyAlignment="1">
      <alignment horizontal="center"/>
    </xf>
    <xf numFmtId="0" fontId="24" fillId="11" borderId="71" xfId="0" applyFont="1" applyFill="1" applyBorder="1" applyAlignment="1">
      <alignment horizontal="center"/>
    </xf>
    <xf numFmtId="3" fontId="25" fillId="3" borderId="88" xfId="0" applyNumberFormat="1" applyFont="1" applyFill="1" applyBorder="1" applyAlignment="1">
      <alignment horizontal="right"/>
    </xf>
    <xf numFmtId="0" fontId="24" fillId="11" borderId="73" xfId="0" applyFont="1" applyFill="1" applyBorder="1" applyAlignment="1">
      <alignment horizontal="center"/>
    </xf>
    <xf numFmtId="166" fontId="24" fillId="3" borderId="21" xfId="0" applyNumberFormat="1" applyFont="1" applyFill="1" applyBorder="1" applyAlignment="1">
      <alignment horizontal="center"/>
    </xf>
    <xf numFmtId="0" fontId="67" fillId="10" borderId="25" xfId="0" applyFont="1" applyFill="1" applyBorder="1" applyAlignment="1">
      <alignment horizontal="left"/>
    </xf>
    <xf numFmtId="9" fontId="64" fillId="3" borderId="59" xfId="0" applyNumberFormat="1" applyFont="1" applyFill="1" applyBorder="1" applyAlignment="1">
      <alignment horizontal="left"/>
    </xf>
    <xf numFmtId="0" fontId="25" fillId="10" borderId="79" xfId="0" applyFont="1" applyFill="1" applyBorder="1" applyAlignment="1">
      <alignment horizontal="left"/>
    </xf>
    <xf numFmtId="9" fontId="24" fillId="10" borderId="59" xfId="0" applyNumberFormat="1" applyFont="1" applyFill="1" applyBorder="1" applyAlignment="1">
      <alignment horizontal="left"/>
    </xf>
    <xf numFmtId="3" fontId="25" fillId="10" borderId="80" xfId="0" applyNumberFormat="1" applyFont="1" applyFill="1" applyBorder="1" applyAlignment="1">
      <alignment horizontal="left"/>
    </xf>
    <xf numFmtId="0" fontId="24" fillId="11" borderId="70" xfId="0" applyFont="1" applyFill="1" applyBorder="1" applyAlignment="1">
      <alignment horizontal="center"/>
    </xf>
    <xf numFmtId="0" fontId="24" fillId="12" borderId="23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right"/>
    </xf>
    <xf numFmtId="164" fontId="25" fillId="5" borderId="11" xfId="0" applyNumberFormat="1" applyFont="1" applyFill="1" applyBorder="1" applyAlignment="1">
      <alignment horizontal="center"/>
    </xf>
    <xf numFmtId="3" fontId="24" fillId="5" borderId="11" xfId="0" applyNumberFormat="1" applyFont="1" applyFill="1" applyBorder="1" applyAlignment="1">
      <alignment horizontal="center"/>
    </xf>
    <xf numFmtId="3" fontId="25" fillId="5" borderId="11" xfId="0" applyNumberFormat="1" applyFont="1" applyFill="1" applyBorder="1" applyAlignment="1"/>
    <xf numFmtId="0" fontId="25" fillId="3" borderId="29" xfId="0" applyFont="1" applyFill="1" applyBorder="1" applyAlignment="1">
      <alignment horizontal="left"/>
    </xf>
    <xf numFmtId="0" fontId="24" fillId="12" borderId="24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3" fontId="25" fillId="5" borderId="3" xfId="0" applyNumberFormat="1" applyFont="1" applyFill="1" applyBorder="1" applyAlignment="1">
      <alignment horizontal="right"/>
    </xf>
    <xf numFmtId="3" fontId="25" fillId="5" borderId="2" xfId="0" applyNumberFormat="1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3" fontId="24" fillId="5" borderId="6" xfId="0" applyNumberFormat="1" applyFont="1" applyFill="1" applyBorder="1" applyAlignment="1"/>
    <xf numFmtId="3" fontId="24" fillId="5" borderId="7" xfId="0" applyNumberFormat="1" applyFont="1" applyFill="1" applyBorder="1" applyAlignment="1">
      <alignment horizontal="right"/>
    </xf>
    <xf numFmtId="9" fontId="24" fillId="5" borderId="1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/>
    <xf numFmtId="9" fontId="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72" fillId="3" borderId="36" xfId="0" applyNumberFormat="1" applyFont="1" applyFill="1" applyBorder="1" applyAlignment="1">
      <alignment horizontal="center" vertical="center"/>
    </xf>
    <xf numFmtId="3" fontId="25" fillId="3" borderId="0" xfId="0" applyNumberFormat="1" applyFont="1" applyFill="1" applyBorder="1" applyAlignment="1">
      <alignment horizontal="left" vertical="center"/>
    </xf>
    <xf numFmtId="4" fontId="72" fillId="3" borderId="38" xfId="0" applyNumberFormat="1" applyFont="1" applyFill="1" applyBorder="1" applyAlignment="1">
      <alignment horizontal="center" vertical="center"/>
    </xf>
    <xf numFmtId="4" fontId="72" fillId="3" borderId="41" xfId="0" applyNumberFormat="1" applyFont="1" applyFill="1" applyBorder="1" applyAlignment="1">
      <alignment horizontal="center" vertical="center"/>
    </xf>
    <xf numFmtId="0" fontId="25" fillId="0" borderId="1" xfId="0" applyFont="1" applyBorder="1"/>
    <xf numFmtId="0" fontId="51" fillId="0" borderId="1" xfId="0" applyFont="1" applyBorder="1" applyAlignment="1">
      <alignment horizontal="left" vertical="center"/>
    </xf>
    <xf numFmtId="4" fontId="25" fillId="3" borderId="1" xfId="0" applyNumberFormat="1" applyFont="1" applyFill="1" applyBorder="1" applyAlignment="1">
      <alignment horizontal="center"/>
    </xf>
    <xf numFmtId="3" fontId="18" fillId="7" borderId="0" xfId="0" applyNumberFormat="1" applyFont="1" applyFill="1" applyAlignment="1"/>
    <xf numFmtId="3" fontId="25" fillId="0" borderId="1" xfId="0" applyNumberFormat="1" applyFont="1" applyBorder="1" applyAlignment="1">
      <alignment horizontal="center"/>
    </xf>
    <xf numFmtId="3" fontId="18" fillId="8" borderId="0" xfId="0" applyNumberFormat="1" applyFont="1" applyFill="1" applyAlignment="1"/>
    <xf numFmtId="3" fontId="41" fillId="0" borderId="0" xfId="0" applyNumberFormat="1" applyFont="1" applyAlignment="1"/>
    <xf numFmtId="0" fontId="41" fillId="0" borderId="0" xfId="0" applyFont="1" applyAlignment="1"/>
    <xf numFmtId="0" fontId="25" fillId="0" borderId="0" xfId="0" applyFont="1"/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/>
    <xf numFmtId="0" fontId="73" fillId="0" borderId="0" xfId="0" applyFont="1"/>
    <xf numFmtId="0" fontId="74" fillId="0" borderId="0" xfId="0" applyFont="1"/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3" fontId="5" fillId="0" borderId="0" xfId="0" applyNumberFormat="1" applyFont="1" applyAlignment="1"/>
    <xf numFmtId="0" fontId="5" fillId="0" borderId="0" xfId="0" applyFont="1" applyAlignment="1"/>
    <xf numFmtId="164" fontId="73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25" fillId="3" borderId="0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3" fontId="25" fillId="5" borderId="0" xfId="0" applyNumberFormat="1" applyFont="1" applyFill="1" applyBorder="1" applyAlignment="1">
      <alignment horizontal="right"/>
    </xf>
    <xf numFmtId="9" fontId="24" fillId="3" borderId="0" xfId="0" applyNumberFormat="1" applyFont="1" applyFill="1" applyBorder="1" applyAlignment="1">
      <alignment horizontal="left"/>
    </xf>
    <xf numFmtId="3" fontId="25" fillId="3" borderId="19" xfId="0" applyNumberFormat="1" applyFont="1" applyFill="1" applyBorder="1" applyAlignment="1">
      <alignment horizontal="left"/>
    </xf>
    <xf numFmtId="3" fontId="25" fillId="5" borderId="17" xfId="0" applyNumberFormat="1" applyFont="1" applyFill="1" applyBorder="1" applyAlignment="1">
      <alignment horizontal="right"/>
    </xf>
    <xf numFmtId="3" fontId="25" fillId="5" borderId="19" xfId="0" applyNumberFormat="1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right"/>
    </xf>
    <xf numFmtId="3" fontId="25" fillId="5" borderId="16" xfId="0" applyNumberFormat="1" applyFont="1" applyFill="1" applyBorder="1" applyAlignment="1">
      <alignment horizontal="right"/>
    </xf>
    <xf numFmtId="3" fontId="25" fillId="5" borderId="21" xfId="0" applyNumberFormat="1" applyFont="1" applyFill="1" applyBorder="1" applyAlignment="1">
      <alignment horizontal="right"/>
    </xf>
    <xf numFmtId="3" fontId="42" fillId="0" borderId="40" xfId="0" applyNumberFormat="1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164" fontId="42" fillId="0" borderId="1" xfId="0" applyNumberFormat="1" applyFont="1" applyFill="1" applyBorder="1" applyAlignment="1">
      <alignment horizontal="center"/>
    </xf>
    <xf numFmtId="164" fontId="42" fillId="0" borderId="8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3" fontId="25" fillId="3" borderId="19" xfId="0" applyNumberFormat="1" applyFont="1" applyFill="1" applyBorder="1" applyAlignment="1"/>
    <xf numFmtId="3" fontId="25" fillId="3" borderId="22" xfId="0" applyNumberFormat="1" applyFont="1" applyFill="1" applyBorder="1" applyAlignment="1">
      <alignment horizontal="left"/>
    </xf>
    <xf numFmtId="0" fontId="24" fillId="4" borderId="4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/>
    </xf>
    <xf numFmtId="3" fontId="42" fillId="0" borderId="13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42" fillId="0" borderId="90" xfId="0" applyNumberFormat="1" applyFont="1" applyFill="1" applyBorder="1" applyAlignment="1">
      <alignment horizontal="center"/>
    </xf>
    <xf numFmtId="3" fontId="42" fillId="0" borderId="91" xfId="0" applyNumberFormat="1" applyFont="1" applyFill="1" applyBorder="1" applyAlignment="1">
      <alignment horizontal="center"/>
    </xf>
    <xf numFmtId="3" fontId="42" fillId="0" borderId="92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3" fontId="42" fillId="0" borderId="1" xfId="0" applyNumberFormat="1" applyFont="1" applyFill="1" applyBorder="1" applyAlignment="1">
      <alignment horizontal="center"/>
    </xf>
    <xf numFmtId="3" fontId="42" fillId="0" borderId="40" xfId="0" applyNumberFormat="1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/>
    </xf>
    <xf numFmtId="164" fontId="42" fillId="0" borderId="13" xfId="0" applyNumberFormat="1" applyFont="1" applyFill="1" applyBorder="1" applyAlignment="1">
      <alignment horizontal="center"/>
    </xf>
    <xf numFmtId="164" fontId="42" fillId="0" borderId="14" xfId="0" applyNumberFormat="1" applyFont="1" applyFill="1" applyBorder="1" applyAlignment="1">
      <alignment horizontal="center"/>
    </xf>
    <xf numFmtId="164" fontId="42" fillId="0" borderId="1" xfId="0" applyNumberFormat="1" applyFont="1" applyFill="1" applyBorder="1" applyAlignment="1">
      <alignment horizontal="center"/>
    </xf>
    <xf numFmtId="164" fontId="42" fillId="0" borderId="8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6" fillId="0" borderId="4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24" fillId="3" borderId="34" xfId="0" applyFont="1" applyFill="1" applyBorder="1" applyAlignment="1">
      <alignment horizontal="center" wrapText="1"/>
    </xf>
    <xf numFmtId="0" fontId="24" fillId="3" borderId="35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3" fontId="41" fillId="3" borderId="40" xfId="0" applyNumberFormat="1" applyFont="1" applyFill="1" applyBorder="1" applyAlignment="1">
      <alignment horizontal="center"/>
    </xf>
    <xf numFmtId="3" fontId="41" fillId="3" borderId="41" xfId="0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top"/>
    </xf>
    <xf numFmtId="3" fontId="41" fillId="3" borderId="1" xfId="0" applyNumberFormat="1" applyFont="1" applyFill="1" applyBorder="1" applyAlignment="1">
      <alignment horizontal="center"/>
    </xf>
    <xf numFmtId="3" fontId="41" fillId="3" borderId="38" xfId="0" applyNumberFormat="1" applyFont="1" applyFill="1" applyBorder="1" applyAlignment="1">
      <alignment horizontal="center"/>
    </xf>
    <xf numFmtId="4" fontId="18" fillId="3" borderId="39" xfId="0" applyNumberFormat="1" applyFont="1" applyFill="1" applyBorder="1" applyAlignment="1">
      <alignment horizontal="center" wrapText="1"/>
    </xf>
    <xf numFmtId="4" fontId="18" fillId="3" borderId="40" xfId="0" applyNumberFormat="1" applyFont="1" applyFill="1" applyBorder="1" applyAlignment="1">
      <alignment horizontal="center" wrapText="1"/>
    </xf>
    <xf numFmtId="4" fontId="18" fillId="3" borderId="37" xfId="0" applyNumberFormat="1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wrapText="1"/>
    </xf>
    <xf numFmtId="3" fontId="40" fillId="3" borderId="1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/>
    </xf>
    <xf numFmtId="164" fontId="41" fillId="3" borderId="38" xfId="0" applyNumberFormat="1" applyFont="1" applyFill="1" applyBorder="1" applyAlignment="1">
      <alignment horizontal="center"/>
    </xf>
    <xf numFmtId="4" fontId="18" fillId="3" borderId="34" xfId="0" applyNumberFormat="1" applyFont="1" applyFill="1" applyBorder="1" applyAlignment="1">
      <alignment horizontal="center" wrapText="1"/>
    </xf>
    <xf numFmtId="4" fontId="18" fillId="3" borderId="35" xfId="0" applyNumberFormat="1" applyFont="1" applyFill="1" applyBorder="1" applyAlignment="1">
      <alignment horizontal="center" wrapText="1"/>
    </xf>
    <xf numFmtId="164" fontId="41" fillId="3" borderId="49" xfId="0" applyNumberFormat="1" applyFont="1" applyFill="1" applyBorder="1" applyAlignment="1">
      <alignment horizontal="center"/>
    </xf>
    <xf numFmtId="164" fontId="41" fillId="3" borderId="44" xfId="0" applyNumberFormat="1" applyFont="1" applyFill="1" applyBorder="1" applyAlignment="1">
      <alignment horizontal="center"/>
    </xf>
    <xf numFmtId="164" fontId="41" fillId="3" borderId="45" xfId="0" applyNumberFormat="1" applyFont="1" applyFill="1" applyBorder="1" applyAlignment="1">
      <alignment horizontal="center"/>
    </xf>
    <xf numFmtId="164" fontId="41" fillId="3" borderId="35" xfId="0" applyNumberFormat="1" applyFont="1" applyFill="1" applyBorder="1" applyAlignment="1">
      <alignment horizontal="center"/>
    </xf>
    <xf numFmtId="164" fontId="39" fillId="3" borderId="35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3" fontId="32" fillId="4" borderId="12" xfId="0" applyNumberFormat="1" applyFont="1" applyFill="1" applyBorder="1" applyAlignment="1">
      <alignment horizontal="center"/>
    </xf>
    <xf numFmtId="3" fontId="32" fillId="4" borderId="13" xfId="0" applyNumberFormat="1" applyFont="1" applyFill="1" applyBorder="1" applyAlignment="1">
      <alignment horizontal="center"/>
    </xf>
    <xf numFmtId="3" fontId="32" fillId="4" borderId="14" xfId="0" applyNumberFormat="1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5" fillId="5" borderId="15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45" fillId="5" borderId="15" xfId="0" applyFont="1" applyFill="1" applyBorder="1" applyAlignment="1">
      <alignment horizontal="center"/>
    </xf>
    <xf numFmtId="0" fontId="45" fillId="5" borderId="16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43" fillId="5" borderId="15" xfId="0" applyFont="1" applyFill="1" applyBorder="1" applyAlignment="1">
      <alignment horizontal="center"/>
    </xf>
    <xf numFmtId="0" fontId="43" fillId="5" borderId="16" xfId="0" applyFont="1" applyFill="1" applyBorder="1" applyAlignment="1">
      <alignment horizontal="center"/>
    </xf>
    <xf numFmtId="0" fontId="43" fillId="5" borderId="17" xfId="0" applyFont="1" applyFill="1" applyBorder="1" applyAlignment="1">
      <alignment horizontal="center"/>
    </xf>
    <xf numFmtId="0" fontId="43" fillId="5" borderId="18" xfId="0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0" fontId="43" fillId="5" borderId="19" xfId="0" applyFont="1" applyFill="1" applyBorder="1" applyAlignment="1">
      <alignment horizontal="center"/>
    </xf>
    <xf numFmtId="0" fontId="43" fillId="5" borderId="20" xfId="0" applyFont="1" applyFill="1" applyBorder="1" applyAlignment="1">
      <alignment horizontal="center"/>
    </xf>
    <xf numFmtId="0" fontId="43" fillId="5" borderId="21" xfId="0" applyFont="1" applyFill="1" applyBorder="1" applyAlignment="1">
      <alignment horizontal="center"/>
    </xf>
    <xf numFmtId="0" fontId="43" fillId="5" borderId="22" xfId="0" applyFont="1" applyFill="1" applyBorder="1" applyAlignment="1">
      <alignment horizontal="center"/>
    </xf>
    <xf numFmtId="9" fontId="24" fillId="7" borderId="21" xfId="0" applyNumberFormat="1" applyFont="1" applyFill="1" applyBorder="1" applyAlignment="1">
      <alignment horizontal="left"/>
    </xf>
    <xf numFmtId="9" fontId="24" fillId="7" borderId="2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31750</xdr:colOff>
      <xdr:row>78</xdr:row>
      <xdr:rowOff>63500</xdr:rowOff>
    </xdr:from>
    <xdr:to>
      <xdr:col>17</xdr:col>
      <xdr:colOff>1000125</xdr:colOff>
      <xdr:row>80</xdr:row>
      <xdr:rowOff>214312</xdr:rowOff>
    </xdr:to>
    <xdr:cxnSp macro="">
      <xdr:nvCxnSpPr>
        <xdr:cNvPr id="2" name="Прямая соединительная линия 1"/>
        <xdr:cNvCxnSpPr/>
      </xdr:nvCxnSpPr>
      <xdr:spPr>
        <a:xfrm>
          <a:off x="11588750" y="24892000"/>
          <a:ext cx="2714625" cy="7858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31750</xdr:colOff>
      <xdr:row>78</xdr:row>
      <xdr:rowOff>71438</xdr:rowOff>
    </xdr:from>
    <xdr:to>
      <xdr:col>18</xdr:col>
      <xdr:colOff>150813</xdr:colOff>
      <xdr:row>80</xdr:row>
      <xdr:rowOff>285750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11588750" y="24899938"/>
          <a:ext cx="2944813" cy="849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23812</xdr:colOff>
      <xdr:row>78</xdr:row>
      <xdr:rowOff>47625</xdr:rowOff>
    </xdr:from>
    <xdr:to>
      <xdr:col>30</xdr:col>
      <xdr:colOff>0</xdr:colOff>
      <xdr:row>80</xdr:row>
      <xdr:rowOff>261938</xdr:rowOff>
    </xdr:to>
    <xdr:cxnSp macro="">
      <xdr:nvCxnSpPr>
        <xdr:cNvPr id="4" name="Прямая соединительная линия 3"/>
        <xdr:cNvCxnSpPr/>
      </xdr:nvCxnSpPr>
      <xdr:spPr>
        <a:xfrm flipV="1">
          <a:off x="20216812" y="23974425"/>
          <a:ext cx="2667001" cy="8239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78</xdr:row>
      <xdr:rowOff>71438</xdr:rowOff>
    </xdr:from>
    <xdr:to>
      <xdr:col>29</xdr:col>
      <xdr:colOff>1119188</xdr:colOff>
      <xdr:row>80</xdr:row>
      <xdr:rowOff>285750</xdr:rowOff>
    </xdr:to>
    <xdr:cxnSp macro="">
      <xdr:nvCxnSpPr>
        <xdr:cNvPr id="5" name="Прямая соединительная линия 4"/>
        <xdr:cNvCxnSpPr/>
      </xdr:nvCxnSpPr>
      <xdr:spPr>
        <a:xfrm>
          <a:off x="20240625" y="23998238"/>
          <a:ext cx="2605088" cy="8239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71438</xdr:colOff>
      <xdr:row>78</xdr:row>
      <xdr:rowOff>47625</xdr:rowOff>
    </xdr:from>
    <xdr:to>
      <xdr:col>53</xdr:col>
      <xdr:colOff>1095375</xdr:colOff>
      <xdr:row>80</xdr:row>
      <xdr:rowOff>261938</xdr:rowOff>
    </xdr:to>
    <xdr:cxnSp macro="">
      <xdr:nvCxnSpPr>
        <xdr:cNvPr id="6" name="Прямая соединительная линия 5"/>
        <xdr:cNvCxnSpPr/>
      </xdr:nvCxnSpPr>
      <xdr:spPr>
        <a:xfrm flipV="1">
          <a:off x="28551188" y="24312563"/>
          <a:ext cx="18430875" cy="8334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71438</xdr:colOff>
      <xdr:row>78</xdr:row>
      <xdr:rowOff>71437</xdr:rowOff>
    </xdr:from>
    <xdr:to>
      <xdr:col>54</xdr:col>
      <xdr:colOff>0</xdr:colOff>
      <xdr:row>80</xdr:row>
      <xdr:rowOff>238125</xdr:rowOff>
    </xdr:to>
    <xdr:cxnSp macro="">
      <xdr:nvCxnSpPr>
        <xdr:cNvPr id="7" name="Прямая соединительная линия 6"/>
        <xdr:cNvCxnSpPr/>
      </xdr:nvCxnSpPr>
      <xdr:spPr>
        <a:xfrm>
          <a:off x="28551188" y="24336375"/>
          <a:ext cx="18454687" cy="785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23813</xdr:colOff>
      <xdr:row>15</xdr:row>
      <xdr:rowOff>47625</xdr:rowOff>
    </xdr:from>
    <xdr:to>
      <xdr:col>30</xdr:col>
      <xdr:colOff>0</xdr:colOff>
      <xdr:row>18</xdr:row>
      <xdr:rowOff>0</xdr:rowOff>
    </xdr:to>
    <xdr:cxnSp macro="">
      <xdr:nvCxnSpPr>
        <xdr:cNvPr id="8" name="Прямая соединительная линия 7"/>
        <xdr:cNvCxnSpPr/>
      </xdr:nvCxnSpPr>
      <xdr:spPr>
        <a:xfrm>
          <a:off x="20169188" y="4810125"/>
          <a:ext cx="5381625" cy="8810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47625</xdr:rowOff>
    </xdr:from>
    <xdr:to>
      <xdr:col>30</xdr:col>
      <xdr:colOff>0</xdr:colOff>
      <xdr:row>17</xdr:row>
      <xdr:rowOff>261938</xdr:rowOff>
    </xdr:to>
    <xdr:cxnSp macro="">
      <xdr:nvCxnSpPr>
        <xdr:cNvPr id="9" name="Прямая соединительная линия 8"/>
        <xdr:cNvCxnSpPr/>
      </xdr:nvCxnSpPr>
      <xdr:spPr>
        <a:xfrm flipV="1">
          <a:off x="20145375" y="4810125"/>
          <a:ext cx="5405438" cy="8334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23813</xdr:rowOff>
    </xdr:from>
    <xdr:to>
      <xdr:col>53</xdr:col>
      <xdr:colOff>1262063</xdr:colOff>
      <xdr:row>18</xdr:row>
      <xdr:rowOff>0</xdr:rowOff>
    </xdr:to>
    <xdr:cxnSp macro="">
      <xdr:nvCxnSpPr>
        <xdr:cNvPr id="10" name="Прямая соединительная линия 9"/>
        <xdr:cNvCxnSpPr/>
      </xdr:nvCxnSpPr>
      <xdr:spPr>
        <a:xfrm>
          <a:off x="41519475" y="4748213"/>
          <a:ext cx="5519738" cy="890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47625</xdr:rowOff>
    </xdr:from>
    <xdr:to>
      <xdr:col>54</xdr:col>
      <xdr:colOff>0</xdr:colOff>
      <xdr:row>17</xdr:row>
      <xdr:rowOff>285750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41519475" y="4772025"/>
          <a:ext cx="5524500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95250</xdr:rowOff>
    </xdr:from>
    <xdr:to>
      <xdr:col>30</xdr:col>
      <xdr:colOff>0</xdr:colOff>
      <xdr:row>15</xdr:row>
      <xdr:rowOff>0</xdr:rowOff>
    </xdr:to>
    <xdr:cxnSp macro="">
      <xdr:nvCxnSpPr>
        <xdr:cNvPr id="14" name="Прямая соединительная линия 13"/>
        <xdr:cNvCxnSpPr/>
      </xdr:nvCxnSpPr>
      <xdr:spPr>
        <a:xfrm>
          <a:off x="20145375" y="3929063"/>
          <a:ext cx="5405438" cy="8334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71438</xdr:colOff>
      <xdr:row>12</xdr:row>
      <xdr:rowOff>47625</xdr:rowOff>
    </xdr:from>
    <xdr:to>
      <xdr:col>30</xdr:col>
      <xdr:colOff>0</xdr:colOff>
      <xdr:row>14</xdr:row>
      <xdr:rowOff>261937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20216813" y="3881438"/>
          <a:ext cx="5334000" cy="8334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12</xdr:row>
      <xdr:rowOff>23813</xdr:rowOff>
    </xdr:from>
    <xdr:to>
      <xdr:col>53</xdr:col>
      <xdr:colOff>1262063</xdr:colOff>
      <xdr:row>15</xdr:row>
      <xdr:rowOff>0</xdr:rowOff>
    </xdr:to>
    <xdr:cxnSp macro="">
      <xdr:nvCxnSpPr>
        <xdr:cNvPr id="16" name="Прямая соединительная линия 15"/>
        <xdr:cNvCxnSpPr/>
      </xdr:nvCxnSpPr>
      <xdr:spPr>
        <a:xfrm>
          <a:off x="41519475" y="3833813"/>
          <a:ext cx="5519738" cy="890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12</xdr:row>
      <xdr:rowOff>47625</xdr:rowOff>
    </xdr:from>
    <xdr:to>
      <xdr:col>54</xdr:col>
      <xdr:colOff>0</xdr:colOff>
      <xdr:row>14</xdr:row>
      <xdr:rowOff>285750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41519475" y="3857625"/>
          <a:ext cx="5524500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23812</xdr:colOff>
      <xdr:row>78</xdr:row>
      <xdr:rowOff>47625</xdr:rowOff>
    </xdr:from>
    <xdr:to>
      <xdr:col>18</xdr:col>
      <xdr:colOff>0</xdr:colOff>
      <xdr:row>80</xdr:row>
      <xdr:rowOff>261938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22979062" y="24876125"/>
          <a:ext cx="2643188" cy="849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78</xdr:row>
      <xdr:rowOff>71438</xdr:rowOff>
    </xdr:from>
    <xdr:to>
      <xdr:col>17</xdr:col>
      <xdr:colOff>1119188</xdr:colOff>
      <xdr:row>80</xdr:row>
      <xdr:rowOff>285750</xdr:rowOff>
    </xdr:to>
    <xdr:cxnSp macro="">
      <xdr:nvCxnSpPr>
        <xdr:cNvPr id="21" name="Прямая соединительная линия 20"/>
        <xdr:cNvCxnSpPr/>
      </xdr:nvCxnSpPr>
      <xdr:spPr>
        <a:xfrm>
          <a:off x="23002875" y="24899938"/>
          <a:ext cx="2595563" cy="849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78</xdr:row>
      <xdr:rowOff>71438</xdr:rowOff>
    </xdr:from>
    <xdr:to>
      <xdr:col>20</xdr:col>
      <xdr:colOff>1071563</xdr:colOff>
      <xdr:row>80</xdr:row>
      <xdr:rowOff>261938</xdr:rowOff>
    </xdr:to>
    <xdr:cxnSp macro="">
      <xdr:nvCxnSpPr>
        <xdr:cNvPr id="4" name="Прямая соединительная линия 3"/>
        <xdr:cNvCxnSpPr/>
      </xdr:nvCxnSpPr>
      <xdr:spPr>
        <a:xfrm>
          <a:off x="976313" y="23407688"/>
          <a:ext cx="14097000" cy="809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78</xdr:row>
      <xdr:rowOff>47625</xdr:rowOff>
    </xdr:from>
    <xdr:to>
      <xdr:col>21</xdr:col>
      <xdr:colOff>47625</xdr:colOff>
      <xdr:row>80</xdr:row>
      <xdr:rowOff>285750</xdr:rowOff>
    </xdr:to>
    <xdr:cxnSp macro="">
      <xdr:nvCxnSpPr>
        <xdr:cNvPr id="7" name="Прямая соединительная линия 6"/>
        <xdr:cNvCxnSpPr/>
      </xdr:nvCxnSpPr>
      <xdr:spPr>
        <a:xfrm flipV="1">
          <a:off x="3016250" y="24876125"/>
          <a:ext cx="14303375" cy="873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23812</xdr:colOff>
      <xdr:row>78</xdr:row>
      <xdr:rowOff>47625</xdr:rowOff>
    </xdr:from>
    <xdr:to>
      <xdr:col>27</xdr:col>
      <xdr:colOff>23813</xdr:colOff>
      <xdr:row>80</xdr:row>
      <xdr:rowOff>261938</xdr:rowOff>
    </xdr:to>
    <xdr:cxnSp macro="">
      <xdr:nvCxnSpPr>
        <xdr:cNvPr id="9" name="Прямая соединительная линия 8"/>
        <xdr:cNvCxnSpPr/>
      </xdr:nvCxnSpPr>
      <xdr:spPr>
        <a:xfrm flipV="1">
          <a:off x="18002250" y="23383875"/>
          <a:ext cx="2690813" cy="8334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47625</xdr:colOff>
      <xdr:row>78</xdr:row>
      <xdr:rowOff>71438</xdr:rowOff>
    </xdr:from>
    <xdr:to>
      <xdr:col>26</xdr:col>
      <xdr:colOff>1119188</xdr:colOff>
      <xdr:row>80</xdr:row>
      <xdr:rowOff>285750</xdr:rowOff>
    </xdr:to>
    <xdr:cxnSp macro="">
      <xdr:nvCxnSpPr>
        <xdr:cNvPr id="11" name="Прямая соединительная линия 10"/>
        <xdr:cNvCxnSpPr/>
      </xdr:nvCxnSpPr>
      <xdr:spPr>
        <a:xfrm>
          <a:off x="18026063" y="23407688"/>
          <a:ext cx="2619375" cy="8334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23812</xdr:colOff>
      <xdr:row>78</xdr:row>
      <xdr:rowOff>47625</xdr:rowOff>
    </xdr:from>
    <xdr:to>
      <xdr:col>39</xdr:col>
      <xdr:colOff>23813</xdr:colOff>
      <xdr:row>80</xdr:row>
      <xdr:rowOff>261938</xdr:rowOff>
    </xdr:to>
    <xdr:cxnSp macro="">
      <xdr:nvCxnSpPr>
        <xdr:cNvPr id="6" name="Прямая соединительная линия 5"/>
        <xdr:cNvCxnSpPr/>
      </xdr:nvCxnSpPr>
      <xdr:spPr>
        <a:xfrm flipV="1">
          <a:off x="18002250" y="23383875"/>
          <a:ext cx="2690813" cy="8334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47625</xdr:colOff>
      <xdr:row>78</xdr:row>
      <xdr:rowOff>71438</xdr:rowOff>
    </xdr:from>
    <xdr:to>
      <xdr:col>38</xdr:col>
      <xdr:colOff>1119188</xdr:colOff>
      <xdr:row>80</xdr:row>
      <xdr:rowOff>285750</xdr:rowOff>
    </xdr:to>
    <xdr:cxnSp macro="">
      <xdr:nvCxnSpPr>
        <xdr:cNvPr id="8" name="Прямая соединительная линия 7"/>
        <xdr:cNvCxnSpPr/>
      </xdr:nvCxnSpPr>
      <xdr:spPr>
        <a:xfrm>
          <a:off x="18026063" y="23407688"/>
          <a:ext cx="2619375" cy="8334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23813</xdr:rowOff>
    </xdr:from>
    <xdr:to>
      <xdr:col>29</xdr:col>
      <xdr:colOff>1262063</xdr:colOff>
      <xdr:row>18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17978438" y="4786313"/>
          <a:ext cx="5381625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47625</xdr:rowOff>
    </xdr:from>
    <xdr:to>
      <xdr:col>30</xdr:col>
      <xdr:colOff>0</xdr:colOff>
      <xdr:row>17</xdr:row>
      <xdr:rowOff>285750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17978438" y="4810125"/>
          <a:ext cx="5405437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23813</xdr:rowOff>
    </xdr:from>
    <xdr:to>
      <xdr:col>53</xdr:col>
      <xdr:colOff>1262063</xdr:colOff>
      <xdr:row>18</xdr:row>
      <xdr:rowOff>0</xdr:rowOff>
    </xdr:to>
    <xdr:cxnSp macro="">
      <xdr:nvCxnSpPr>
        <xdr:cNvPr id="12" name="Прямая соединительная линия 11"/>
        <xdr:cNvCxnSpPr/>
      </xdr:nvCxnSpPr>
      <xdr:spPr>
        <a:xfrm>
          <a:off x="17978438" y="4786313"/>
          <a:ext cx="5381625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47625</xdr:rowOff>
    </xdr:from>
    <xdr:to>
      <xdr:col>54</xdr:col>
      <xdr:colOff>0</xdr:colOff>
      <xdr:row>17</xdr:row>
      <xdr:rowOff>285750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17978438" y="4810125"/>
          <a:ext cx="5405437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</xdr:row>
      <xdr:rowOff>23812</xdr:rowOff>
    </xdr:from>
    <xdr:to>
      <xdr:col>18</xdr:col>
      <xdr:colOff>23812</xdr:colOff>
      <xdr:row>15</xdr:row>
      <xdr:rowOff>0</xdr:rowOff>
    </xdr:to>
    <xdr:cxnSp macro="">
      <xdr:nvCxnSpPr>
        <xdr:cNvPr id="15" name="Прямая соединительная линия 14"/>
        <xdr:cNvCxnSpPr/>
      </xdr:nvCxnSpPr>
      <xdr:spPr>
        <a:xfrm>
          <a:off x="9477375" y="3857625"/>
          <a:ext cx="2857500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1214438</xdr:colOff>
      <xdr:row>12</xdr:row>
      <xdr:rowOff>23812</xdr:rowOff>
    </xdr:from>
    <xdr:to>
      <xdr:col>18</xdr:col>
      <xdr:colOff>23812</xdr:colOff>
      <xdr:row>15</xdr:row>
      <xdr:rowOff>0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9453563" y="3857625"/>
          <a:ext cx="2881312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23813</xdr:rowOff>
    </xdr:from>
    <xdr:to>
      <xdr:col>29</xdr:col>
      <xdr:colOff>1262063</xdr:colOff>
      <xdr:row>15</xdr:row>
      <xdr:rowOff>0</xdr:rowOff>
    </xdr:to>
    <xdr:cxnSp macro="">
      <xdr:nvCxnSpPr>
        <xdr:cNvPr id="18" name="Прямая соединительная линия 17"/>
        <xdr:cNvCxnSpPr/>
      </xdr:nvCxnSpPr>
      <xdr:spPr>
        <a:xfrm>
          <a:off x="17978438" y="4786313"/>
          <a:ext cx="5381625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47625</xdr:rowOff>
    </xdr:from>
    <xdr:to>
      <xdr:col>30</xdr:col>
      <xdr:colOff>0</xdr:colOff>
      <xdr:row>14</xdr:row>
      <xdr:rowOff>285750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17978438" y="4810125"/>
          <a:ext cx="5405437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12</xdr:row>
      <xdr:rowOff>23813</xdr:rowOff>
    </xdr:from>
    <xdr:to>
      <xdr:col>53</xdr:col>
      <xdr:colOff>1262063</xdr:colOff>
      <xdr:row>15</xdr:row>
      <xdr:rowOff>0</xdr:rowOff>
    </xdr:to>
    <xdr:cxnSp macro="">
      <xdr:nvCxnSpPr>
        <xdr:cNvPr id="20" name="Прямая соединительная линия 19"/>
        <xdr:cNvCxnSpPr/>
      </xdr:nvCxnSpPr>
      <xdr:spPr>
        <a:xfrm>
          <a:off x="38766750" y="4786313"/>
          <a:ext cx="5500688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12</xdr:row>
      <xdr:rowOff>47625</xdr:rowOff>
    </xdr:from>
    <xdr:to>
      <xdr:col>54</xdr:col>
      <xdr:colOff>0</xdr:colOff>
      <xdr:row>14</xdr:row>
      <xdr:rowOff>285750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8766750" y="4810125"/>
          <a:ext cx="5500688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50</xdr:row>
      <xdr:rowOff>27214</xdr:rowOff>
    </xdr:from>
    <xdr:to>
      <xdr:col>8</xdr:col>
      <xdr:colOff>923925</xdr:colOff>
      <xdr:row>52</xdr:row>
      <xdr:rowOff>247650</xdr:rowOff>
    </xdr:to>
    <xdr:cxnSp macro="">
      <xdr:nvCxnSpPr>
        <xdr:cNvPr id="2" name="Прямая соединительная линия 1"/>
        <xdr:cNvCxnSpPr/>
      </xdr:nvCxnSpPr>
      <xdr:spPr>
        <a:xfrm>
          <a:off x="3848100" y="15295789"/>
          <a:ext cx="2619375" cy="8300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50</xdr:row>
      <xdr:rowOff>19050</xdr:rowOff>
    </xdr:from>
    <xdr:to>
      <xdr:col>9</xdr:col>
      <xdr:colOff>19050</xdr:colOff>
      <xdr:row>52</xdr:row>
      <xdr:rowOff>228600</xdr:rowOff>
    </xdr:to>
    <xdr:cxnSp macro="">
      <xdr:nvCxnSpPr>
        <xdr:cNvPr id="3" name="Прямая соединительная линия 2"/>
        <xdr:cNvCxnSpPr/>
      </xdr:nvCxnSpPr>
      <xdr:spPr>
        <a:xfrm flipV="1">
          <a:off x="3848100" y="15287625"/>
          <a:ext cx="2638425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19050</xdr:rowOff>
    </xdr:from>
    <xdr:to>
      <xdr:col>15</xdr:col>
      <xdr:colOff>19050</xdr:colOff>
      <xdr:row>52</xdr:row>
      <xdr:rowOff>228600</xdr:rowOff>
    </xdr:to>
    <xdr:cxnSp macro="">
      <xdr:nvCxnSpPr>
        <xdr:cNvPr id="4" name="Прямая соединительная линия 3"/>
        <xdr:cNvCxnSpPr/>
      </xdr:nvCxnSpPr>
      <xdr:spPr>
        <a:xfrm flipV="1">
          <a:off x="9001125" y="15287625"/>
          <a:ext cx="2590800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19050</xdr:rowOff>
    </xdr:from>
    <xdr:to>
      <xdr:col>15</xdr:col>
      <xdr:colOff>19050</xdr:colOff>
      <xdr:row>52</xdr:row>
      <xdr:rowOff>228600</xdr:rowOff>
    </xdr:to>
    <xdr:cxnSp macro="">
      <xdr:nvCxnSpPr>
        <xdr:cNvPr id="5" name="Прямая соединительная линия 4"/>
        <xdr:cNvCxnSpPr/>
      </xdr:nvCxnSpPr>
      <xdr:spPr>
        <a:xfrm flipV="1">
          <a:off x="9001125" y="15287625"/>
          <a:ext cx="2590800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13607</xdr:rowOff>
    </xdr:from>
    <xdr:to>
      <xdr:col>15</xdr:col>
      <xdr:colOff>0</xdr:colOff>
      <xdr:row>53</xdr:row>
      <xdr:rowOff>13608</xdr:rowOff>
    </xdr:to>
    <xdr:cxnSp macro="">
      <xdr:nvCxnSpPr>
        <xdr:cNvPr id="6" name="Прямая соединительная линия 5"/>
        <xdr:cNvCxnSpPr/>
      </xdr:nvCxnSpPr>
      <xdr:spPr>
        <a:xfrm>
          <a:off x="9001125" y="15282182"/>
          <a:ext cx="2571750" cy="914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19050</xdr:rowOff>
    </xdr:from>
    <xdr:to>
      <xdr:col>15</xdr:col>
      <xdr:colOff>19050</xdr:colOff>
      <xdr:row>52</xdr:row>
      <xdr:rowOff>228600</xdr:rowOff>
    </xdr:to>
    <xdr:cxnSp macro="">
      <xdr:nvCxnSpPr>
        <xdr:cNvPr id="7" name="Прямая соединительная линия 6"/>
        <xdr:cNvCxnSpPr/>
      </xdr:nvCxnSpPr>
      <xdr:spPr>
        <a:xfrm flipV="1">
          <a:off x="9001125" y="15287625"/>
          <a:ext cx="2590800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50</xdr:row>
      <xdr:rowOff>19050</xdr:rowOff>
    </xdr:from>
    <xdr:to>
      <xdr:col>27</xdr:col>
      <xdr:colOff>19050</xdr:colOff>
      <xdr:row>52</xdr:row>
      <xdr:rowOff>228600</xdr:rowOff>
    </xdr:to>
    <xdr:cxnSp macro="">
      <xdr:nvCxnSpPr>
        <xdr:cNvPr id="8" name="Прямая соединительная линия 7"/>
        <xdr:cNvCxnSpPr/>
      </xdr:nvCxnSpPr>
      <xdr:spPr>
        <a:xfrm flipV="1">
          <a:off x="19126200" y="15287625"/>
          <a:ext cx="2486025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1183821</xdr:colOff>
      <xdr:row>50</xdr:row>
      <xdr:rowOff>27214</xdr:rowOff>
    </xdr:from>
    <xdr:to>
      <xdr:col>27</xdr:col>
      <xdr:colOff>13607</xdr:colOff>
      <xdr:row>52</xdr:row>
      <xdr:rowOff>272143</xdr:rowOff>
    </xdr:to>
    <xdr:cxnSp macro="">
      <xdr:nvCxnSpPr>
        <xdr:cNvPr id="9" name="Прямая соединительная линия 8"/>
        <xdr:cNvCxnSpPr/>
      </xdr:nvCxnSpPr>
      <xdr:spPr>
        <a:xfrm>
          <a:off x="19128921" y="15295789"/>
          <a:ext cx="2477861" cy="8545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50</xdr:row>
      <xdr:rowOff>19050</xdr:rowOff>
    </xdr:from>
    <xdr:to>
      <xdr:col>27</xdr:col>
      <xdr:colOff>19050</xdr:colOff>
      <xdr:row>52</xdr:row>
      <xdr:rowOff>228600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19126200" y="15287625"/>
          <a:ext cx="2486025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1102179</xdr:colOff>
      <xdr:row>49</xdr:row>
      <xdr:rowOff>285750</xdr:rowOff>
    </xdr:from>
    <xdr:to>
      <xdr:col>36</xdr:col>
      <xdr:colOff>23812</xdr:colOff>
      <xdr:row>53</xdr:row>
      <xdr:rowOff>23813</xdr:rowOff>
    </xdr:to>
    <xdr:cxnSp macro="">
      <xdr:nvCxnSpPr>
        <xdr:cNvPr id="11" name="Прямая соединительная линия 10"/>
        <xdr:cNvCxnSpPr/>
      </xdr:nvCxnSpPr>
      <xdr:spPr>
        <a:xfrm>
          <a:off x="26514879" y="15249525"/>
          <a:ext cx="2483983" cy="9572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50</xdr:row>
      <xdr:rowOff>19050</xdr:rowOff>
    </xdr:from>
    <xdr:to>
      <xdr:col>36</xdr:col>
      <xdr:colOff>19050</xdr:colOff>
      <xdr:row>52</xdr:row>
      <xdr:rowOff>228600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26546175" y="15287625"/>
          <a:ext cx="2447925" cy="819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1"/>
  <sheetViews>
    <sheetView tabSelected="1" zoomScale="40" zoomScaleNormal="40" zoomScaleSheetLayoutView="40" workbookViewId="0">
      <selection activeCell="W151" sqref="W151"/>
    </sheetView>
  </sheetViews>
  <sheetFormatPr defaultRowHeight="20.25" outlineLevelCol="1" x14ac:dyDescent="0.3"/>
  <cols>
    <col min="1" max="3" width="3" style="11" customWidth="1"/>
    <col min="4" max="4" width="23" style="45" customWidth="1"/>
    <col min="5" max="5" width="7.85546875" style="28" customWidth="1"/>
    <col min="6" max="6" width="5.85546875" style="22" bestFit="1" customWidth="1"/>
    <col min="7" max="7" width="10.7109375" style="3" customWidth="1" outlineLevel="1"/>
    <col min="8" max="8" width="11.42578125" style="4" customWidth="1" outlineLevel="1"/>
    <col min="9" max="9" width="20.140625" style="5" customWidth="1" outlineLevel="1"/>
    <col min="10" max="10" width="16.42578125" style="6" customWidth="1" outlineLevel="1"/>
    <col min="11" max="11" width="11.85546875" style="7" customWidth="1" outlineLevel="1"/>
    <col min="12" max="12" width="17.28515625" style="7" bestFit="1" customWidth="1" outlineLevel="1"/>
    <col min="13" max="13" width="10.42578125" style="6" customWidth="1" outlineLevel="1"/>
    <col min="14" max="14" width="13.85546875" style="7" customWidth="1" outlineLevel="1"/>
    <col min="15" max="15" width="18.42578125" style="7" customWidth="1" outlineLevel="1"/>
    <col min="16" max="16" width="10.42578125" style="7" customWidth="1" outlineLevel="1"/>
    <col min="17" max="17" width="15.85546875" style="7" customWidth="1" outlineLevel="1"/>
    <col min="18" max="18" width="16.28515625" style="7" customWidth="1" outlineLevel="1"/>
    <col min="19" max="19" width="10.7109375" style="6" customWidth="1" outlineLevel="1"/>
    <col min="20" max="20" width="14.5703125" style="7" customWidth="1" outlineLevel="1"/>
    <col min="21" max="21" width="17.42578125" style="7" customWidth="1" outlineLevel="1"/>
    <col min="22" max="22" width="11.28515625" style="6" customWidth="1" outlineLevel="1"/>
    <col min="23" max="23" width="13.7109375" style="7" customWidth="1" outlineLevel="1"/>
    <col min="24" max="24" width="19.140625" style="7" bestFit="1" customWidth="1" outlineLevel="1"/>
    <col min="25" max="25" width="10.140625" style="7" customWidth="1" outlineLevel="1"/>
    <col min="26" max="26" width="11.42578125" style="7" customWidth="1" outlineLevel="1"/>
    <col min="27" max="27" width="19.42578125" style="7" customWidth="1" outlineLevel="1"/>
    <col min="28" max="28" width="10.5703125" style="6" customWidth="1" outlineLevel="1"/>
    <col min="29" max="29" width="12.42578125" style="7" customWidth="1" outlineLevel="1"/>
    <col min="30" max="30" width="17" style="7" customWidth="1" outlineLevel="1"/>
    <col min="31" max="31" width="11.5703125" style="6" customWidth="1" outlineLevel="1"/>
    <col min="32" max="32" width="13.140625" style="7" customWidth="1" outlineLevel="1"/>
    <col min="33" max="33" width="19.140625" style="7" bestFit="1" customWidth="1" outlineLevel="1"/>
    <col min="34" max="34" width="10.140625" style="6" customWidth="1" outlineLevel="1"/>
    <col min="35" max="35" width="9.85546875" style="7" customWidth="1" outlineLevel="1"/>
    <col min="36" max="36" width="17" style="7" customWidth="1" outlineLevel="1"/>
    <col min="37" max="37" width="10.140625" style="6" customWidth="1" outlineLevel="1"/>
    <col min="38" max="38" width="9.85546875" style="7" customWidth="1" outlineLevel="1"/>
    <col min="39" max="39" width="17" style="7" customWidth="1" outlineLevel="1"/>
    <col min="40" max="40" width="10.140625" style="6" customWidth="1" outlineLevel="1"/>
    <col min="41" max="41" width="9.85546875" style="7" customWidth="1" outlineLevel="1"/>
    <col min="42" max="42" width="17" style="7" customWidth="1" outlineLevel="1"/>
    <col min="43" max="43" width="10.140625" style="6" customWidth="1" outlineLevel="1"/>
    <col min="44" max="44" width="9.85546875" style="7" customWidth="1" outlineLevel="1"/>
    <col min="45" max="45" width="17.28515625" style="7" bestFit="1" customWidth="1" outlineLevel="1"/>
    <col min="46" max="46" width="10.5703125" style="7" customWidth="1" outlineLevel="1"/>
    <col min="47" max="47" width="12.42578125" style="7" customWidth="1" outlineLevel="1"/>
    <col min="48" max="48" width="23.7109375" style="7" customWidth="1" outlineLevel="1"/>
    <col min="49" max="49" width="10.28515625" style="6" customWidth="1" outlineLevel="1"/>
    <col min="50" max="50" width="13" style="7" customWidth="1" outlineLevel="1"/>
    <col min="51" max="51" width="16.7109375" style="7" customWidth="1" outlineLevel="1"/>
    <col min="52" max="52" width="10.140625" style="6" customWidth="1" outlineLevel="1"/>
    <col min="53" max="53" width="15.85546875" style="7" customWidth="1" outlineLevel="1"/>
    <col min="54" max="54" width="16.85546875" style="7" customWidth="1" outlineLevel="1"/>
    <col min="55" max="55" width="5.85546875" style="24" bestFit="1" customWidth="1"/>
    <col min="56" max="56" width="0" style="11" hidden="1" customWidth="1"/>
    <col min="57" max="57" width="12.140625" style="11" hidden="1" customWidth="1"/>
    <col min="58" max="58" width="19.5703125" style="11" hidden="1" customWidth="1"/>
    <col min="59" max="59" width="16.7109375" style="11" hidden="1" customWidth="1"/>
    <col min="60" max="218" width="9.140625" style="11"/>
    <col min="219" max="219" width="0.7109375" style="11" customWidth="1"/>
    <col min="220" max="220" width="2.140625" style="11" customWidth="1"/>
    <col min="221" max="221" width="2.42578125" style="11" customWidth="1"/>
    <col min="222" max="229" width="8.7109375" style="11" customWidth="1"/>
    <col min="230" max="230" width="2.42578125" style="11" customWidth="1"/>
    <col min="231" max="237" width="8.7109375" style="11" customWidth="1"/>
    <col min="238" max="238" width="9.140625" style="11"/>
    <col min="239" max="239" width="3.28515625" style="11" customWidth="1"/>
    <col min="240" max="474" width="9.140625" style="11"/>
    <col min="475" max="475" width="0.7109375" style="11" customWidth="1"/>
    <col min="476" max="476" width="2.140625" style="11" customWidth="1"/>
    <col min="477" max="477" width="2.42578125" style="11" customWidth="1"/>
    <col min="478" max="485" width="8.7109375" style="11" customWidth="1"/>
    <col min="486" max="486" width="2.42578125" style="11" customWidth="1"/>
    <col min="487" max="493" width="8.7109375" style="11" customWidth="1"/>
    <col min="494" max="494" width="9.140625" style="11"/>
    <col min="495" max="495" width="3.28515625" style="11" customWidth="1"/>
    <col min="496" max="730" width="9.140625" style="11"/>
    <col min="731" max="731" width="0.7109375" style="11" customWidth="1"/>
    <col min="732" max="732" width="2.140625" style="11" customWidth="1"/>
    <col min="733" max="733" width="2.42578125" style="11" customWidth="1"/>
    <col min="734" max="741" width="8.7109375" style="11" customWidth="1"/>
    <col min="742" max="742" width="2.42578125" style="11" customWidth="1"/>
    <col min="743" max="749" width="8.7109375" style="11" customWidth="1"/>
    <col min="750" max="750" width="9.140625" style="11"/>
    <col min="751" max="751" width="3.28515625" style="11" customWidth="1"/>
    <col min="752" max="986" width="9.140625" style="11"/>
    <col min="987" max="987" width="0.7109375" style="11" customWidth="1"/>
    <col min="988" max="988" width="2.140625" style="11" customWidth="1"/>
    <col min="989" max="989" width="2.42578125" style="11" customWidth="1"/>
    <col min="990" max="997" width="8.7109375" style="11" customWidth="1"/>
    <col min="998" max="998" width="2.42578125" style="11" customWidth="1"/>
    <col min="999" max="1005" width="8.7109375" style="11" customWidth="1"/>
    <col min="1006" max="1006" width="9.140625" style="11"/>
    <col min="1007" max="1007" width="3.28515625" style="11" customWidth="1"/>
    <col min="1008" max="1242" width="9.140625" style="11"/>
    <col min="1243" max="1243" width="0.7109375" style="11" customWidth="1"/>
    <col min="1244" max="1244" width="2.140625" style="11" customWidth="1"/>
    <col min="1245" max="1245" width="2.42578125" style="11" customWidth="1"/>
    <col min="1246" max="1253" width="8.7109375" style="11" customWidth="1"/>
    <col min="1254" max="1254" width="2.42578125" style="11" customWidth="1"/>
    <col min="1255" max="1261" width="8.7109375" style="11" customWidth="1"/>
    <col min="1262" max="1262" width="9.140625" style="11"/>
    <col min="1263" max="1263" width="3.28515625" style="11" customWidth="1"/>
    <col min="1264" max="1498" width="9.140625" style="11"/>
    <col min="1499" max="1499" width="0.7109375" style="11" customWidth="1"/>
    <col min="1500" max="1500" width="2.140625" style="11" customWidth="1"/>
    <col min="1501" max="1501" width="2.42578125" style="11" customWidth="1"/>
    <col min="1502" max="1509" width="8.7109375" style="11" customWidth="1"/>
    <col min="1510" max="1510" width="2.42578125" style="11" customWidth="1"/>
    <col min="1511" max="1517" width="8.7109375" style="11" customWidth="1"/>
    <col min="1518" max="1518" width="9.140625" style="11"/>
    <col min="1519" max="1519" width="3.28515625" style="11" customWidth="1"/>
    <col min="1520" max="1754" width="9.140625" style="11"/>
    <col min="1755" max="1755" width="0.7109375" style="11" customWidth="1"/>
    <col min="1756" max="1756" width="2.140625" style="11" customWidth="1"/>
    <col min="1757" max="1757" width="2.42578125" style="11" customWidth="1"/>
    <col min="1758" max="1765" width="8.7109375" style="11" customWidth="1"/>
    <col min="1766" max="1766" width="2.42578125" style="11" customWidth="1"/>
    <col min="1767" max="1773" width="8.7109375" style="11" customWidth="1"/>
    <col min="1774" max="1774" width="9.140625" style="11"/>
    <col min="1775" max="1775" width="3.28515625" style="11" customWidth="1"/>
    <col min="1776" max="2010" width="9.140625" style="11"/>
    <col min="2011" max="2011" width="0.7109375" style="11" customWidth="1"/>
    <col min="2012" max="2012" width="2.140625" style="11" customWidth="1"/>
    <col min="2013" max="2013" width="2.42578125" style="11" customWidth="1"/>
    <col min="2014" max="2021" width="8.7109375" style="11" customWidth="1"/>
    <col min="2022" max="2022" width="2.42578125" style="11" customWidth="1"/>
    <col min="2023" max="2029" width="8.7109375" style="11" customWidth="1"/>
    <col min="2030" max="2030" width="9.140625" style="11"/>
    <col min="2031" max="2031" width="3.28515625" style="11" customWidth="1"/>
    <col min="2032" max="2266" width="9.140625" style="11"/>
    <col min="2267" max="2267" width="0.7109375" style="11" customWidth="1"/>
    <col min="2268" max="2268" width="2.140625" style="11" customWidth="1"/>
    <col min="2269" max="2269" width="2.42578125" style="11" customWidth="1"/>
    <col min="2270" max="2277" width="8.7109375" style="11" customWidth="1"/>
    <col min="2278" max="2278" width="2.42578125" style="11" customWidth="1"/>
    <col min="2279" max="2285" width="8.7109375" style="11" customWidth="1"/>
    <col min="2286" max="2286" width="9.140625" style="11"/>
    <col min="2287" max="2287" width="3.28515625" style="11" customWidth="1"/>
    <col min="2288" max="2522" width="9.140625" style="11"/>
    <col min="2523" max="2523" width="0.7109375" style="11" customWidth="1"/>
    <col min="2524" max="2524" width="2.140625" style="11" customWidth="1"/>
    <col min="2525" max="2525" width="2.42578125" style="11" customWidth="1"/>
    <col min="2526" max="2533" width="8.7109375" style="11" customWidth="1"/>
    <col min="2534" max="2534" width="2.42578125" style="11" customWidth="1"/>
    <col min="2535" max="2541" width="8.7109375" style="11" customWidth="1"/>
    <col min="2542" max="2542" width="9.140625" style="11"/>
    <col min="2543" max="2543" width="3.28515625" style="11" customWidth="1"/>
    <col min="2544" max="2778" width="9.140625" style="11"/>
    <col min="2779" max="2779" width="0.7109375" style="11" customWidth="1"/>
    <col min="2780" max="2780" width="2.140625" style="11" customWidth="1"/>
    <col min="2781" max="2781" width="2.42578125" style="11" customWidth="1"/>
    <col min="2782" max="2789" width="8.7109375" style="11" customWidth="1"/>
    <col min="2790" max="2790" width="2.42578125" style="11" customWidth="1"/>
    <col min="2791" max="2797" width="8.7109375" style="11" customWidth="1"/>
    <col min="2798" max="2798" width="9.140625" style="11"/>
    <col min="2799" max="2799" width="3.28515625" style="11" customWidth="1"/>
    <col min="2800" max="3034" width="9.140625" style="11"/>
    <col min="3035" max="3035" width="0.7109375" style="11" customWidth="1"/>
    <col min="3036" max="3036" width="2.140625" style="11" customWidth="1"/>
    <col min="3037" max="3037" width="2.42578125" style="11" customWidth="1"/>
    <col min="3038" max="3045" width="8.7109375" style="11" customWidth="1"/>
    <col min="3046" max="3046" width="2.42578125" style="11" customWidth="1"/>
    <col min="3047" max="3053" width="8.7109375" style="11" customWidth="1"/>
    <col min="3054" max="3054" width="9.140625" style="11"/>
    <col min="3055" max="3055" width="3.28515625" style="11" customWidth="1"/>
    <col min="3056" max="3290" width="9.140625" style="11"/>
    <col min="3291" max="3291" width="0.7109375" style="11" customWidth="1"/>
    <col min="3292" max="3292" width="2.140625" style="11" customWidth="1"/>
    <col min="3293" max="3293" width="2.42578125" style="11" customWidth="1"/>
    <col min="3294" max="3301" width="8.7109375" style="11" customWidth="1"/>
    <col min="3302" max="3302" width="2.42578125" style="11" customWidth="1"/>
    <col min="3303" max="3309" width="8.7109375" style="11" customWidth="1"/>
    <col min="3310" max="3310" width="9.140625" style="11"/>
    <col min="3311" max="3311" width="3.28515625" style="11" customWidth="1"/>
    <col min="3312" max="3546" width="9.140625" style="11"/>
    <col min="3547" max="3547" width="0.7109375" style="11" customWidth="1"/>
    <col min="3548" max="3548" width="2.140625" style="11" customWidth="1"/>
    <col min="3549" max="3549" width="2.42578125" style="11" customWidth="1"/>
    <col min="3550" max="3557" width="8.7109375" style="11" customWidth="1"/>
    <col min="3558" max="3558" width="2.42578125" style="11" customWidth="1"/>
    <col min="3559" max="3565" width="8.7109375" style="11" customWidth="1"/>
    <col min="3566" max="3566" width="9.140625" style="11"/>
    <col min="3567" max="3567" width="3.28515625" style="11" customWidth="1"/>
    <col min="3568" max="3802" width="9.140625" style="11"/>
    <col min="3803" max="3803" width="0.7109375" style="11" customWidth="1"/>
    <col min="3804" max="3804" width="2.140625" style="11" customWidth="1"/>
    <col min="3805" max="3805" width="2.42578125" style="11" customWidth="1"/>
    <col min="3806" max="3813" width="8.7109375" style="11" customWidth="1"/>
    <col min="3814" max="3814" width="2.42578125" style="11" customWidth="1"/>
    <col min="3815" max="3821" width="8.7109375" style="11" customWidth="1"/>
    <col min="3822" max="3822" width="9.140625" style="11"/>
    <col min="3823" max="3823" width="3.28515625" style="11" customWidth="1"/>
    <col min="3824" max="4058" width="9.140625" style="11"/>
    <col min="4059" max="4059" width="0.7109375" style="11" customWidth="1"/>
    <col min="4060" max="4060" width="2.140625" style="11" customWidth="1"/>
    <col min="4061" max="4061" width="2.42578125" style="11" customWidth="1"/>
    <col min="4062" max="4069" width="8.7109375" style="11" customWidth="1"/>
    <col min="4070" max="4070" width="2.42578125" style="11" customWidth="1"/>
    <col min="4071" max="4077" width="8.7109375" style="11" customWidth="1"/>
    <col min="4078" max="4078" width="9.140625" style="11"/>
    <col min="4079" max="4079" width="3.28515625" style="11" customWidth="1"/>
    <col min="4080" max="4314" width="9.140625" style="11"/>
    <col min="4315" max="4315" width="0.7109375" style="11" customWidth="1"/>
    <col min="4316" max="4316" width="2.140625" style="11" customWidth="1"/>
    <col min="4317" max="4317" width="2.42578125" style="11" customWidth="1"/>
    <col min="4318" max="4325" width="8.7109375" style="11" customWidth="1"/>
    <col min="4326" max="4326" width="2.42578125" style="11" customWidth="1"/>
    <col min="4327" max="4333" width="8.7109375" style="11" customWidth="1"/>
    <col min="4334" max="4334" width="9.140625" style="11"/>
    <col min="4335" max="4335" width="3.28515625" style="11" customWidth="1"/>
    <col min="4336" max="4570" width="9.140625" style="11"/>
    <col min="4571" max="4571" width="0.7109375" style="11" customWidth="1"/>
    <col min="4572" max="4572" width="2.140625" style="11" customWidth="1"/>
    <col min="4573" max="4573" width="2.42578125" style="11" customWidth="1"/>
    <col min="4574" max="4581" width="8.7109375" style="11" customWidth="1"/>
    <col min="4582" max="4582" width="2.42578125" style="11" customWidth="1"/>
    <col min="4583" max="4589" width="8.7109375" style="11" customWidth="1"/>
    <col min="4590" max="4590" width="9.140625" style="11"/>
    <col min="4591" max="4591" width="3.28515625" style="11" customWidth="1"/>
    <col min="4592" max="4826" width="9.140625" style="11"/>
    <col min="4827" max="4827" width="0.7109375" style="11" customWidth="1"/>
    <col min="4828" max="4828" width="2.140625" style="11" customWidth="1"/>
    <col min="4829" max="4829" width="2.42578125" style="11" customWidth="1"/>
    <col min="4830" max="4837" width="8.7109375" style="11" customWidth="1"/>
    <col min="4838" max="4838" width="2.42578125" style="11" customWidth="1"/>
    <col min="4839" max="4845" width="8.7109375" style="11" customWidth="1"/>
    <col min="4846" max="4846" width="9.140625" style="11"/>
    <col min="4847" max="4847" width="3.28515625" style="11" customWidth="1"/>
    <col min="4848" max="5082" width="9.140625" style="11"/>
    <col min="5083" max="5083" width="0.7109375" style="11" customWidth="1"/>
    <col min="5084" max="5084" width="2.140625" style="11" customWidth="1"/>
    <col min="5085" max="5085" width="2.42578125" style="11" customWidth="1"/>
    <col min="5086" max="5093" width="8.7109375" style="11" customWidth="1"/>
    <col min="5094" max="5094" width="2.42578125" style="11" customWidth="1"/>
    <col min="5095" max="5101" width="8.7109375" style="11" customWidth="1"/>
    <col min="5102" max="5102" width="9.140625" style="11"/>
    <col min="5103" max="5103" width="3.28515625" style="11" customWidth="1"/>
    <col min="5104" max="5338" width="9.140625" style="11"/>
    <col min="5339" max="5339" width="0.7109375" style="11" customWidth="1"/>
    <col min="5340" max="5340" width="2.140625" style="11" customWidth="1"/>
    <col min="5341" max="5341" width="2.42578125" style="11" customWidth="1"/>
    <col min="5342" max="5349" width="8.7109375" style="11" customWidth="1"/>
    <col min="5350" max="5350" width="2.42578125" style="11" customWidth="1"/>
    <col min="5351" max="5357" width="8.7109375" style="11" customWidth="1"/>
    <col min="5358" max="5358" width="9.140625" style="11"/>
    <col min="5359" max="5359" width="3.28515625" style="11" customWidth="1"/>
    <col min="5360" max="5594" width="9.140625" style="11"/>
    <col min="5595" max="5595" width="0.7109375" style="11" customWidth="1"/>
    <col min="5596" max="5596" width="2.140625" style="11" customWidth="1"/>
    <col min="5597" max="5597" width="2.42578125" style="11" customWidth="1"/>
    <col min="5598" max="5605" width="8.7109375" style="11" customWidth="1"/>
    <col min="5606" max="5606" width="2.42578125" style="11" customWidth="1"/>
    <col min="5607" max="5613" width="8.7109375" style="11" customWidth="1"/>
    <col min="5614" max="5614" width="9.140625" style="11"/>
    <col min="5615" max="5615" width="3.28515625" style="11" customWidth="1"/>
    <col min="5616" max="5850" width="9.140625" style="11"/>
    <col min="5851" max="5851" width="0.7109375" style="11" customWidth="1"/>
    <col min="5852" max="5852" width="2.140625" style="11" customWidth="1"/>
    <col min="5853" max="5853" width="2.42578125" style="11" customWidth="1"/>
    <col min="5854" max="5861" width="8.7109375" style="11" customWidth="1"/>
    <col min="5862" max="5862" width="2.42578125" style="11" customWidth="1"/>
    <col min="5863" max="5869" width="8.7109375" style="11" customWidth="1"/>
    <col min="5870" max="5870" width="9.140625" style="11"/>
    <col min="5871" max="5871" width="3.28515625" style="11" customWidth="1"/>
    <col min="5872" max="6106" width="9.140625" style="11"/>
    <col min="6107" max="6107" width="0.7109375" style="11" customWidth="1"/>
    <col min="6108" max="6108" width="2.140625" style="11" customWidth="1"/>
    <col min="6109" max="6109" width="2.42578125" style="11" customWidth="1"/>
    <col min="6110" max="6117" width="8.7109375" style="11" customWidth="1"/>
    <col min="6118" max="6118" width="2.42578125" style="11" customWidth="1"/>
    <col min="6119" max="6125" width="8.7109375" style="11" customWidth="1"/>
    <col min="6126" max="6126" width="9.140625" style="11"/>
    <col min="6127" max="6127" width="3.28515625" style="11" customWidth="1"/>
    <col min="6128" max="6362" width="9.140625" style="11"/>
    <col min="6363" max="6363" width="0.7109375" style="11" customWidth="1"/>
    <col min="6364" max="6364" width="2.140625" style="11" customWidth="1"/>
    <col min="6365" max="6365" width="2.42578125" style="11" customWidth="1"/>
    <col min="6366" max="6373" width="8.7109375" style="11" customWidth="1"/>
    <col min="6374" max="6374" width="2.42578125" style="11" customWidth="1"/>
    <col min="6375" max="6381" width="8.7109375" style="11" customWidth="1"/>
    <col min="6382" max="6382" width="9.140625" style="11"/>
    <col min="6383" max="6383" width="3.28515625" style="11" customWidth="1"/>
    <col min="6384" max="6618" width="9.140625" style="11"/>
    <col min="6619" max="6619" width="0.7109375" style="11" customWidth="1"/>
    <col min="6620" max="6620" width="2.140625" style="11" customWidth="1"/>
    <col min="6621" max="6621" width="2.42578125" style="11" customWidth="1"/>
    <col min="6622" max="6629" width="8.7109375" style="11" customWidth="1"/>
    <col min="6630" max="6630" width="2.42578125" style="11" customWidth="1"/>
    <col min="6631" max="6637" width="8.7109375" style="11" customWidth="1"/>
    <col min="6638" max="6638" width="9.140625" style="11"/>
    <col min="6639" max="6639" width="3.28515625" style="11" customWidth="1"/>
    <col min="6640" max="6874" width="9.140625" style="11"/>
    <col min="6875" max="6875" width="0.7109375" style="11" customWidth="1"/>
    <col min="6876" max="6876" width="2.140625" style="11" customWidth="1"/>
    <col min="6877" max="6877" width="2.42578125" style="11" customWidth="1"/>
    <col min="6878" max="6885" width="8.7109375" style="11" customWidth="1"/>
    <col min="6886" max="6886" width="2.42578125" style="11" customWidth="1"/>
    <col min="6887" max="6893" width="8.7109375" style="11" customWidth="1"/>
    <col min="6894" max="6894" width="9.140625" style="11"/>
    <col min="6895" max="6895" width="3.28515625" style="11" customWidth="1"/>
    <col min="6896" max="7130" width="9.140625" style="11"/>
    <col min="7131" max="7131" width="0.7109375" style="11" customWidth="1"/>
    <col min="7132" max="7132" width="2.140625" style="11" customWidth="1"/>
    <col min="7133" max="7133" width="2.42578125" style="11" customWidth="1"/>
    <col min="7134" max="7141" width="8.7109375" style="11" customWidth="1"/>
    <col min="7142" max="7142" width="2.42578125" style="11" customWidth="1"/>
    <col min="7143" max="7149" width="8.7109375" style="11" customWidth="1"/>
    <col min="7150" max="7150" width="9.140625" style="11"/>
    <col min="7151" max="7151" width="3.28515625" style="11" customWidth="1"/>
    <col min="7152" max="7386" width="9.140625" style="11"/>
    <col min="7387" max="7387" width="0.7109375" style="11" customWidth="1"/>
    <col min="7388" max="7388" width="2.140625" style="11" customWidth="1"/>
    <col min="7389" max="7389" width="2.42578125" style="11" customWidth="1"/>
    <col min="7390" max="7397" width="8.7109375" style="11" customWidth="1"/>
    <col min="7398" max="7398" width="2.42578125" style="11" customWidth="1"/>
    <col min="7399" max="7405" width="8.7109375" style="11" customWidth="1"/>
    <col min="7406" max="7406" width="9.140625" style="11"/>
    <col min="7407" max="7407" width="3.28515625" style="11" customWidth="1"/>
    <col min="7408" max="7642" width="9.140625" style="11"/>
    <col min="7643" max="7643" width="0.7109375" style="11" customWidth="1"/>
    <col min="7644" max="7644" width="2.140625" style="11" customWidth="1"/>
    <col min="7645" max="7645" width="2.42578125" style="11" customWidth="1"/>
    <col min="7646" max="7653" width="8.7109375" style="11" customWidth="1"/>
    <col min="7654" max="7654" width="2.42578125" style="11" customWidth="1"/>
    <col min="7655" max="7661" width="8.7109375" style="11" customWidth="1"/>
    <col min="7662" max="7662" width="9.140625" style="11"/>
    <col min="7663" max="7663" width="3.28515625" style="11" customWidth="1"/>
    <col min="7664" max="7898" width="9.140625" style="11"/>
    <col min="7899" max="7899" width="0.7109375" style="11" customWidth="1"/>
    <col min="7900" max="7900" width="2.140625" style="11" customWidth="1"/>
    <col min="7901" max="7901" width="2.42578125" style="11" customWidth="1"/>
    <col min="7902" max="7909" width="8.7109375" style="11" customWidth="1"/>
    <col min="7910" max="7910" width="2.42578125" style="11" customWidth="1"/>
    <col min="7911" max="7917" width="8.7109375" style="11" customWidth="1"/>
    <col min="7918" max="7918" width="9.140625" style="11"/>
    <col min="7919" max="7919" width="3.28515625" style="11" customWidth="1"/>
    <col min="7920" max="8154" width="9.140625" style="11"/>
    <col min="8155" max="8155" width="0.7109375" style="11" customWidth="1"/>
    <col min="8156" max="8156" width="2.140625" style="11" customWidth="1"/>
    <col min="8157" max="8157" width="2.42578125" style="11" customWidth="1"/>
    <col min="8158" max="8165" width="8.7109375" style="11" customWidth="1"/>
    <col min="8166" max="8166" width="2.42578125" style="11" customWidth="1"/>
    <col min="8167" max="8173" width="8.7109375" style="11" customWidth="1"/>
    <col min="8174" max="8174" width="9.140625" style="11"/>
    <col min="8175" max="8175" width="3.28515625" style="11" customWidth="1"/>
    <col min="8176" max="8410" width="9.140625" style="11"/>
    <col min="8411" max="8411" width="0.7109375" style="11" customWidth="1"/>
    <col min="8412" max="8412" width="2.140625" style="11" customWidth="1"/>
    <col min="8413" max="8413" width="2.42578125" style="11" customWidth="1"/>
    <col min="8414" max="8421" width="8.7109375" style="11" customWidth="1"/>
    <col min="8422" max="8422" width="2.42578125" style="11" customWidth="1"/>
    <col min="8423" max="8429" width="8.7109375" style="11" customWidth="1"/>
    <col min="8430" max="8430" width="9.140625" style="11"/>
    <col min="8431" max="8431" width="3.28515625" style="11" customWidth="1"/>
    <col min="8432" max="8666" width="9.140625" style="11"/>
    <col min="8667" max="8667" width="0.7109375" style="11" customWidth="1"/>
    <col min="8668" max="8668" width="2.140625" style="11" customWidth="1"/>
    <col min="8669" max="8669" width="2.42578125" style="11" customWidth="1"/>
    <col min="8670" max="8677" width="8.7109375" style="11" customWidth="1"/>
    <col min="8678" max="8678" width="2.42578125" style="11" customWidth="1"/>
    <col min="8679" max="8685" width="8.7109375" style="11" customWidth="1"/>
    <col min="8686" max="8686" width="9.140625" style="11"/>
    <col min="8687" max="8687" width="3.28515625" style="11" customWidth="1"/>
    <col min="8688" max="8922" width="9.140625" style="11"/>
    <col min="8923" max="8923" width="0.7109375" style="11" customWidth="1"/>
    <col min="8924" max="8924" width="2.140625" style="11" customWidth="1"/>
    <col min="8925" max="8925" width="2.42578125" style="11" customWidth="1"/>
    <col min="8926" max="8933" width="8.7109375" style="11" customWidth="1"/>
    <col min="8934" max="8934" width="2.42578125" style="11" customWidth="1"/>
    <col min="8935" max="8941" width="8.7109375" style="11" customWidth="1"/>
    <col min="8942" max="8942" width="9.140625" style="11"/>
    <col min="8943" max="8943" width="3.28515625" style="11" customWidth="1"/>
    <col min="8944" max="9178" width="9.140625" style="11"/>
    <col min="9179" max="9179" width="0.7109375" style="11" customWidth="1"/>
    <col min="9180" max="9180" width="2.140625" style="11" customWidth="1"/>
    <col min="9181" max="9181" width="2.42578125" style="11" customWidth="1"/>
    <col min="9182" max="9189" width="8.7109375" style="11" customWidth="1"/>
    <col min="9190" max="9190" width="2.42578125" style="11" customWidth="1"/>
    <col min="9191" max="9197" width="8.7109375" style="11" customWidth="1"/>
    <col min="9198" max="9198" width="9.140625" style="11"/>
    <col min="9199" max="9199" width="3.28515625" style="11" customWidth="1"/>
    <col min="9200" max="9434" width="9.140625" style="11"/>
    <col min="9435" max="9435" width="0.7109375" style="11" customWidth="1"/>
    <col min="9436" max="9436" width="2.140625" style="11" customWidth="1"/>
    <col min="9437" max="9437" width="2.42578125" style="11" customWidth="1"/>
    <col min="9438" max="9445" width="8.7109375" style="11" customWidth="1"/>
    <col min="9446" max="9446" width="2.42578125" style="11" customWidth="1"/>
    <col min="9447" max="9453" width="8.7109375" style="11" customWidth="1"/>
    <col min="9454" max="9454" width="9.140625" style="11"/>
    <col min="9455" max="9455" width="3.28515625" style="11" customWidth="1"/>
    <col min="9456" max="9690" width="9.140625" style="11"/>
    <col min="9691" max="9691" width="0.7109375" style="11" customWidth="1"/>
    <col min="9692" max="9692" width="2.140625" style="11" customWidth="1"/>
    <col min="9693" max="9693" width="2.42578125" style="11" customWidth="1"/>
    <col min="9694" max="9701" width="8.7109375" style="11" customWidth="1"/>
    <col min="9702" max="9702" width="2.42578125" style="11" customWidth="1"/>
    <col min="9703" max="9709" width="8.7109375" style="11" customWidth="1"/>
    <col min="9710" max="9710" width="9.140625" style="11"/>
    <col min="9711" max="9711" width="3.28515625" style="11" customWidth="1"/>
    <col min="9712" max="9946" width="9.140625" style="11"/>
    <col min="9947" max="9947" width="0.7109375" style="11" customWidth="1"/>
    <col min="9948" max="9948" width="2.140625" style="11" customWidth="1"/>
    <col min="9949" max="9949" width="2.42578125" style="11" customWidth="1"/>
    <col min="9950" max="9957" width="8.7109375" style="11" customWidth="1"/>
    <col min="9958" max="9958" width="2.42578125" style="11" customWidth="1"/>
    <col min="9959" max="9965" width="8.7109375" style="11" customWidth="1"/>
    <col min="9966" max="9966" width="9.140625" style="11"/>
    <col min="9967" max="9967" width="3.28515625" style="11" customWidth="1"/>
    <col min="9968" max="10202" width="9.140625" style="11"/>
    <col min="10203" max="10203" width="0.7109375" style="11" customWidth="1"/>
    <col min="10204" max="10204" width="2.140625" style="11" customWidth="1"/>
    <col min="10205" max="10205" width="2.42578125" style="11" customWidth="1"/>
    <col min="10206" max="10213" width="8.7109375" style="11" customWidth="1"/>
    <col min="10214" max="10214" width="2.42578125" style="11" customWidth="1"/>
    <col min="10215" max="10221" width="8.7109375" style="11" customWidth="1"/>
    <col min="10222" max="10222" width="9.140625" style="11"/>
    <col min="10223" max="10223" width="3.28515625" style="11" customWidth="1"/>
    <col min="10224" max="10458" width="9.140625" style="11"/>
    <col min="10459" max="10459" width="0.7109375" style="11" customWidth="1"/>
    <col min="10460" max="10460" width="2.140625" style="11" customWidth="1"/>
    <col min="10461" max="10461" width="2.42578125" style="11" customWidth="1"/>
    <col min="10462" max="10469" width="8.7109375" style="11" customWidth="1"/>
    <col min="10470" max="10470" width="2.42578125" style="11" customWidth="1"/>
    <col min="10471" max="10477" width="8.7109375" style="11" customWidth="1"/>
    <col min="10478" max="10478" width="9.140625" style="11"/>
    <col min="10479" max="10479" width="3.28515625" style="11" customWidth="1"/>
    <col min="10480" max="10714" width="9.140625" style="11"/>
    <col min="10715" max="10715" width="0.7109375" style="11" customWidth="1"/>
    <col min="10716" max="10716" width="2.140625" style="11" customWidth="1"/>
    <col min="10717" max="10717" width="2.42578125" style="11" customWidth="1"/>
    <col min="10718" max="10725" width="8.7109375" style="11" customWidth="1"/>
    <col min="10726" max="10726" width="2.42578125" style="11" customWidth="1"/>
    <col min="10727" max="10733" width="8.7109375" style="11" customWidth="1"/>
    <col min="10734" max="10734" width="9.140625" style="11"/>
    <col min="10735" max="10735" width="3.28515625" style="11" customWidth="1"/>
    <col min="10736" max="10970" width="9.140625" style="11"/>
    <col min="10971" max="10971" width="0.7109375" style="11" customWidth="1"/>
    <col min="10972" max="10972" width="2.140625" style="11" customWidth="1"/>
    <col min="10973" max="10973" width="2.42578125" style="11" customWidth="1"/>
    <col min="10974" max="10981" width="8.7109375" style="11" customWidth="1"/>
    <col min="10982" max="10982" width="2.42578125" style="11" customWidth="1"/>
    <col min="10983" max="10989" width="8.7109375" style="11" customWidth="1"/>
    <col min="10990" max="10990" width="9.140625" style="11"/>
    <col min="10991" max="10991" width="3.28515625" style="11" customWidth="1"/>
    <col min="10992" max="11226" width="9.140625" style="11"/>
    <col min="11227" max="11227" width="0.7109375" style="11" customWidth="1"/>
    <col min="11228" max="11228" width="2.140625" style="11" customWidth="1"/>
    <col min="11229" max="11229" width="2.42578125" style="11" customWidth="1"/>
    <col min="11230" max="11237" width="8.7109375" style="11" customWidth="1"/>
    <col min="11238" max="11238" width="2.42578125" style="11" customWidth="1"/>
    <col min="11239" max="11245" width="8.7109375" style="11" customWidth="1"/>
    <col min="11246" max="11246" width="9.140625" style="11"/>
    <col min="11247" max="11247" width="3.28515625" style="11" customWidth="1"/>
    <col min="11248" max="11482" width="9.140625" style="11"/>
    <col min="11483" max="11483" width="0.7109375" style="11" customWidth="1"/>
    <col min="11484" max="11484" width="2.140625" style="11" customWidth="1"/>
    <col min="11485" max="11485" width="2.42578125" style="11" customWidth="1"/>
    <col min="11486" max="11493" width="8.7109375" style="11" customWidth="1"/>
    <col min="11494" max="11494" width="2.42578125" style="11" customWidth="1"/>
    <col min="11495" max="11501" width="8.7109375" style="11" customWidth="1"/>
    <col min="11502" max="11502" width="9.140625" style="11"/>
    <col min="11503" max="11503" width="3.28515625" style="11" customWidth="1"/>
    <col min="11504" max="11738" width="9.140625" style="11"/>
    <col min="11739" max="11739" width="0.7109375" style="11" customWidth="1"/>
    <col min="11740" max="11740" width="2.140625" style="11" customWidth="1"/>
    <col min="11741" max="11741" width="2.42578125" style="11" customWidth="1"/>
    <col min="11742" max="11749" width="8.7109375" style="11" customWidth="1"/>
    <col min="11750" max="11750" width="2.42578125" style="11" customWidth="1"/>
    <col min="11751" max="11757" width="8.7109375" style="11" customWidth="1"/>
    <col min="11758" max="11758" width="9.140625" style="11"/>
    <col min="11759" max="11759" width="3.28515625" style="11" customWidth="1"/>
    <col min="11760" max="11994" width="9.140625" style="11"/>
    <col min="11995" max="11995" width="0.7109375" style="11" customWidth="1"/>
    <col min="11996" max="11996" width="2.140625" style="11" customWidth="1"/>
    <col min="11997" max="11997" width="2.42578125" style="11" customWidth="1"/>
    <col min="11998" max="12005" width="8.7109375" style="11" customWidth="1"/>
    <col min="12006" max="12006" width="2.42578125" style="11" customWidth="1"/>
    <col min="12007" max="12013" width="8.7109375" style="11" customWidth="1"/>
    <col min="12014" max="12014" width="9.140625" style="11"/>
    <col min="12015" max="12015" width="3.28515625" style="11" customWidth="1"/>
    <col min="12016" max="12250" width="9.140625" style="11"/>
    <col min="12251" max="12251" width="0.7109375" style="11" customWidth="1"/>
    <col min="12252" max="12252" width="2.140625" style="11" customWidth="1"/>
    <col min="12253" max="12253" width="2.42578125" style="11" customWidth="1"/>
    <col min="12254" max="12261" width="8.7109375" style="11" customWidth="1"/>
    <col min="12262" max="12262" width="2.42578125" style="11" customWidth="1"/>
    <col min="12263" max="12269" width="8.7109375" style="11" customWidth="1"/>
    <col min="12270" max="12270" width="9.140625" style="11"/>
    <col min="12271" max="12271" width="3.28515625" style="11" customWidth="1"/>
    <col min="12272" max="12506" width="9.140625" style="11"/>
    <col min="12507" max="12507" width="0.7109375" style="11" customWidth="1"/>
    <col min="12508" max="12508" width="2.140625" style="11" customWidth="1"/>
    <col min="12509" max="12509" width="2.42578125" style="11" customWidth="1"/>
    <col min="12510" max="12517" width="8.7109375" style="11" customWidth="1"/>
    <col min="12518" max="12518" width="2.42578125" style="11" customWidth="1"/>
    <col min="12519" max="12525" width="8.7109375" style="11" customWidth="1"/>
    <col min="12526" max="12526" width="9.140625" style="11"/>
    <col min="12527" max="12527" width="3.28515625" style="11" customWidth="1"/>
    <col min="12528" max="12762" width="9.140625" style="11"/>
    <col min="12763" max="12763" width="0.7109375" style="11" customWidth="1"/>
    <col min="12764" max="12764" width="2.140625" style="11" customWidth="1"/>
    <col min="12765" max="12765" width="2.42578125" style="11" customWidth="1"/>
    <col min="12766" max="12773" width="8.7109375" style="11" customWidth="1"/>
    <col min="12774" max="12774" width="2.42578125" style="11" customWidth="1"/>
    <col min="12775" max="12781" width="8.7109375" style="11" customWidth="1"/>
    <col min="12782" max="12782" width="9.140625" style="11"/>
    <col min="12783" max="12783" width="3.28515625" style="11" customWidth="1"/>
    <col min="12784" max="13018" width="9.140625" style="11"/>
    <col min="13019" max="13019" width="0.7109375" style="11" customWidth="1"/>
    <col min="13020" max="13020" width="2.140625" style="11" customWidth="1"/>
    <col min="13021" max="13021" width="2.42578125" style="11" customWidth="1"/>
    <col min="13022" max="13029" width="8.7109375" style="11" customWidth="1"/>
    <col min="13030" max="13030" width="2.42578125" style="11" customWidth="1"/>
    <col min="13031" max="13037" width="8.7109375" style="11" customWidth="1"/>
    <col min="13038" max="13038" width="9.140625" style="11"/>
    <col min="13039" max="13039" width="3.28515625" style="11" customWidth="1"/>
    <col min="13040" max="13274" width="9.140625" style="11"/>
    <col min="13275" max="13275" width="0.7109375" style="11" customWidth="1"/>
    <col min="13276" max="13276" width="2.140625" style="11" customWidth="1"/>
    <col min="13277" max="13277" width="2.42578125" style="11" customWidth="1"/>
    <col min="13278" max="13285" width="8.7109375" style="11" customWidth="1"/>
    <col min="13286" max="13286" width="2.42578125" style="11" customWidth="1"/>
    <col min="13287" max="13293" width="8.7109375" style="11" customWidth="1"/>
    <col min="13294" max="13294" width="9.140625" style="11"/>
    <col min="13295" max="13295" width="3.28515625" style="11" customWidth="1"/>
    <col min="13296" max="13530" width="9.140625" style="11"/>
    <col min="13531" max="13531" width="0.7109375" style="11" customWidth="1"/>
    <col min="13532" max="13532" width="2.140625" style="11" customWidth="1"/>
    <col min="13533" max="13533" width="2.42578125" style="11" customWidth="1"/>
    <col min="13534" max="13541" width="8.7109375" style="11" customWidth="1"/>
    <col min="13542" max="13542" width="2.42578125" style="11" customWidth="1"/>
    <col min="13543" max="13549" width="8.7109375" style="11" customWidth="1"/>
    <col min="13550" max="13550" width="9.140625" style="11"/>
    <col min="13551" max="13551" width="3.28515625" style="11" customWidth="1"/>
    <col min="13552" max="13786" width="9.140625" style="11"/>
    <col min="13787" max="13787" width="0.7109375" style="11" customWidth="1"/>
    <col min="13788" max="13788" width="2.140625" style="11" customWidth="1"/>
    <col min="13789" max="13789" width="2.42578125" style="11" customWidth="1"/>
    <col min="13790" max="13797" width="8.7109375" style="11" customWidth="1"/>
    <col min="13798" max="13798" width="2.42578125" style="11" customWidth="1"/>
    <col min="13799" max="13805" width="8.7109375" style="11" customWidth="1"/>
    <col min="13806" max="13806" width="9.140625" style="11"/>
    <col min="13807" max="13807" width="3.28515625" style="11" customWidth="1"/>
    <col min="13808" max="14042" width="9.140625" style="11"/>
    <col min="14043" max="14043" width="0.7109375" style="11" customWidth="1"/>
    <col min="14044" max="14044" width="2.140625" style="11" customWidth="1"/>
    <col min="14045" max="14045" width="2.42578125" style="11" customWidth="1"/>
    <col min="14046" max="14053" width="8.7109375" style="11" customWidth="1"/>
    <col min="14054" max="14054" width="2.42578125" style="11" customWidth="1"/>
    <col min="14055" max="14061" width="8.7109375" style="11" customWidth="1"/>
    <col min="14062" max="14062" width="9.140625" style="11"/>
    <col min="14063" max="14063" width="3.28515625" style="11" customWidth="1"/>
    <col min="14064" max="14298" width="9.140625" style="11"/>
    <col min="14299" max="14299" width="0.7109375" style="11" customWidth="1"/>
    <col min="14300" max="14300" width="2.140625" style="11" customWidth="1"/>
    <col min="14301" max="14301" width="2.42578125" style="11" customWidth="1"/>
    <col min="14302" max="14309" width="8.7109375" style="11" customWidth="1"/>
    <col min="14310" max="14310" width="2.42578125" style="11" customWidth="1"/>
    <col min="14311" max="14317" width="8.7109375" style="11" customWidth="1"/>
    <col min="14318" max="14318" width="9.140625" style="11"/>
    <col min="14319" max="14319" width="3.28515625" style="11" customWidth="1"/>
    <col min="14320" max="14554" width="9.140625" style="11"/>
    <col min="14555" max="14555" width="0.7109375" style="11" customWidth="1"/>
    <col min="14556" max="14556" width="2.140625" style="11" customWidth="1"/>
    <col min="14557" max="14557" width="2.42578125" style="11" customWidth="1"/>
    <col min="14558" max="14565" width="8.7109375" style="11" customWidth="1"/>
    <col min="14566" max="14566" width="2.42578125" style="11" customWidth="1"/>
    <col min="14567" max="14573" width="8.7109375" style="11" customWidth="1"/>
    <col min="14574" max="14574" width="9.140625" style="11"/>
    <col min="14575" max="14575" width="3.28515625" style="11" customWidth="1"/>
    <col min="14576" max="14810" width="9.140625" style="11"/>
    <col min="14811" max="14811" width="0.7109375" style="11" customWidth="1"/>
    <col min="14812" max="14812" width="2.140625" style="11" customWidth="1"/>
    <col min="14813" max="14813" width="2.42578125" style="11" customWidth="1"/>
    <col min="14814" max="14821" width="8.7109375" style="11" customWidth="1"/>
    <col min="14822" max="14822" width="2.42578125" style="11" customWidth="1"/>
    <col min="14823" max="14829" width="8.7109375" style="11" customWidth="1"/>
    <col min="14830" max="14830" width="9.140625" style="11"/>
    <col min="14831" max="14831" width="3.28515625" style="11" customWidth="1"/>
    <col min="14832" max="15066" width="9.140625" style="11"/>
    <col min="15067" max="15067" width="0.7109375" style="11" customWidth="1"/>
    <col min="15068" max="15068" width="2.140625" style="11" customWidth="1"/>
    <col min="15069" max="15069" width="2.42578125" style="11" customWidth="1"/>
    <col min="15070" max="15077" width="8.7109375" style="11" customWidth="1"/>
    <col min="15078" max="15078" width="2.42578125" style="11" customWidth="1"/>
    <col min="15079" max="15085" width="8.7109375" style="11" customWidth="1"/>
    <col min="15086" max="15086" width="9.140625" style="11"/>
    <col min="15087" max="15087" width="3.28515625" style="11" customWidth="1"/>
    <col min="15088" max="15322" width="9.140625" style="11"/>
    <col min="15323" max="15323" width="0.7109375" style="11" customWidth="1"/>
    <col min="15324" max="15324" width="2.140625" style="11" customWidth="1"/>
    <col min="15325" max="15325" width="2.42578125" style="11" customWidth="1"/>
    <col min="15326" max="15333" width="8.7109375" style="11" customWidth="1"/>
    <col min="15334" max="15334" width="2.42578125" style="11" customWidth="1"/>
    <col min="15335" max="15341" width="8.7109375" style="11" customWidth="1"/>
    <col min="15342" max="15342" width="9.140625" style="11"/>
    <col min="15343" max="15343" width="3.28515625" style="11" customWidth="1"/>
    <col min="15344" max="15578" width="9.140625" style="11"/>
    <col min="15579" max="15579" width="0.7109375" style="11" customWidth="1"/>
    <col min="15580" max="15580" width="2.140625" style="11" customWidth="1"/>
    <col min="15581" max="15581" width="2.42578125" style="11" customWidth="1"/>
    <col min="15582" max="15589" width="8.7109375" style="11" customWidth="1"/>
    <col min="15590" max="15590" width="2.42578125" style="11" customWidth="1"/>
    <col min="15591" max="15597" width="8.7109375" style="11" customWidth="1"/>
    <col min="15598" max="15598" width="9.140625" style="11"/>
    <col min="15599" max="15599" width="3.28515625" style="11" customWidth="1"/>
    <col min="15600" max="15834" width="9.140625" style="11"/>
    <col min="15835" max="15835" width="0.7109375" style="11" customWidth="1"/>
    <col min="15836" max="15836" width="2.140625" style="11" customWidth="1"/>
    <col min="15837" max="15837" width="2.42578125" style="11" customWidth="1"/>
    <col min="15838" max="15845" width="8.7109375" style="11" customWidth="1"/>
    <col min="15846" max="15846" width="2.42578125" style="11" customWidth="1"/>
    <col min="15847" max="15853" width="8.7109375" style="11" customWidth="1"/>
    <col min="15854" max="15854" width="9.140625" style="11"/>
    <col min="15855" max="15855" width="3.28515625" style="11" customWidth="1"/>
    <col min="15856" max="16090" width="9.140625" style="11"/>
    <col min="16091" max="16091" width="0.7109375" style="11" customWidth="1"/>
    <col min="16092" max="16092" width="2.140625" style="11" customWidth="1"/>
    <col min="16093" max="16093" width="2.42578125" style="11" customWidth="1"/>
    <col min="16094" max="16101" width="8.7109375" style="11" customWidth="1"/>
    <col min="16102" max="16102" width="2.42578125" style="11" customWidth="1"/>
    <col min="16103" max="16109" width="8.7109375" style="11" customWidth="1"/>
    <col min="16110" max="16110" width="9.140625" style="11"/>
    <col min="16111" max="16111" width="3.28515625" style="11" customWidth="1"/>
    <col min="16112" max="16384" width="9.140625" style="11"/>
  </cols>
  <sheetData>
    <row r="1" spans="4:65" s="10" customFormat="1" ht="28.5" x14ac:dyDescent="0.45">
      <c r="D1" s="447"/>
      <c r="E1" s="280"/>
      <c r="F1" s="281"/>
      <c r="G1" s="450"/>
      <c r="H1" s="451"/>
      <c r="I1" s="452"/>
      <c r="J1" s="453"/>
      <c r="K1" s="454"/>
      <c r="L1" s="454"/>
      <c r="M1" s="453"/>
      <c r="N1" s="454"/>
      <c r="O1" s="454"/>
      <c r="P1" s="454"/>
      <c r="Q1" s="454"/>
      <c r="R1" s="454"/>
      <c r="S1" s="453"/>
      <c r="T1" s="454"/>
      <c r="U1" s="454"/>
      <c r="V1" s="453"/>
      <c r="W1" s="454"/>
      <c r="X1" s="454"/>
      <c r="Y1" s="454"/>
      <c r="Z1" s="454"/>
      <c r="AA1" s="454"/>
      <c r="AB1" s="453"/>
      <c r="AC1" s="454"/>
      <c r="AD1" s="454"/>
      <c r="AE1" s="453"/>
      <c r="AF1" s="454"/>
      <c r="AG1" s="454"/>
      <c r="AH1" s="453"/>
      <c r="AI1" s="454"/>
      <c r="AJ1" s="454"/>
      <c r="AK1" s="453"/>
      <c r="AL1" s="454"/>
      <c r="AM1" s="454"/>
      <c r="AN1" s="453"/>
      <c r="AO1" s="454"/>
      <c r="AP1" s="454"/>
      <c r="AQ1" s="453"/>
      <c r="AR1" s="454"/>
      <c r="AS1" s="454"/>
      <c r="AT1" s="454"/>
      <c r="AU1" s="454"/>
      <c r="AV1" s="454"/>
      <c r="AW1" s="455"/>
      <c r="AX1" s="455"/>
      <c r="AY1" s="455"/>
      <c r="AZ1" s="455"/>
      <c r="BA1" s="455"/>
      <c r="BB1" s="455"/>
      <c r="BC1" s="282"/>
      <c r="BD1" s="281"/>
      <c r="BE1" s="281"/>
      <c r="BF1" s="281"/>
      <c r="BG1" s="281"/>
      <c r="BH1" s="281"/>
      <c r="BI1" s="281"/>
    </row>
    <row r="2" spans="4:65" s="10" customFormat="1" ht="24" customHeight="1" x14ac:dyDescent="0.4">
      <c r="D2" s="447"/>
      <c r="E2" s="280"/>
      <c r="F2" s="281"/>
      <c r="G2" s="450"/>
      <c r="H2" s="451"/>
      <c r="I2" s="452"/>
      <c r="J2" s="453"/>
      <c r="K2" s="454"/>
      <c r="L2" s="454"/>
      <c r="M2" s="453"/>
      <c r="N2" s="454"/>
      <c r="O2" s="454"/>
      <c r="P2" s="454"/>
      <c r="Q2" s="454"/>
      <c r="R2" s="454"/>
      <c r="S2" s="453"/>
      <c r="T2" s="454"/>
      <c r="U2" s="454"/>
      <c r="V2" s="453"/>
      <c r="W2" s="454"/>
      <c r="X2" s="454"/>
      <c r="Y2" s="454"/>
      <c r="Z2" s="454"/>
      <c r="AA2" s="454"/>
      <c r="AB2" s="453"/>
      <c r="AC2" s="454"/>
      <c r="AD2" s="454"/>
      <c r="AE2" s="453"/>
      <c r="AF2" s="454"/>
      <c r="AG2" s="454"/>
      <c r="AH2" s="453"/>
      <c r="AI2" s="454"/>
      <c r="AJ2" s="454"/>
      <c r="AK2" s="453"/>
      <c r="AL2" s="454"/>
      <c r="AM2" s="454"/>
      <c r="AN2" s="453"/>
      <c r="AO2" s="454"/>
      <c r="AP2" s="454"/>
      <c r="AQ2" s="453"/>
      <c r="AR2" s="454"/>
      <c r="AS2" s="454"/>
      <c r="AT2" s="454"/>
      <c r="AU2" s="454"/>
      <c r="AV2" s="454"/>
      <c r="AW2" s="282"/>
      <c r="AX2" s="282"/>
      <c r="AY2" s="641" t="s">
        <v>7</v>
      </c>
      <c r="AZ2" s="641"/>
      <c r="BA2" s="641"/>
      <c r="BB2" s="641"/>
      <c r="BC2" s="282"/>
      <c r="BD2" s="281"/>
      <c r="BE2" s="281"/>
      <c r="BF2" s="281"/>
      <c r="BG2" s="281"/>
      <c r="BH2" s="281"/>
      <c r="BI2" s="281"/>
    </row>
    <row r="3" spans="4:65" s="10" customFormat="1" ht="30" customHeight="1" x14ac:dyDescent="0.4">
      <c r="D3" s="447"/>
      <c r="E3" s="280"/>
      <c r="F3" s="34"/>
      <c r="G3" s="444"/>
      <c r="H3" s="456"/>
      <c r="I3" s="457"/>
      <c r="J3" s="458"/>
      <c r="K3" s="459"/>
      <c r="L3" s="459"/>
      <c r="M3" s="458"/>
      <c r="N3" s="459"/>
      <c r="O3" s="459"/>
      <c r="P3" s="459"/>
      <c r="Q3" s="459"/>
      <c r="R3" s="459"/>
      <c r="S3" s="458"/>
      <c r="T3" s="459"/>
      <c r="U3" s="459"/>
      <c r="V3" s="458"/>
      <c r="W3" s="459"/>
      <c r="X3" s="459"/>
      <c r="Y3" s="459"/>
      <c r="Z3" s="459"/>
      <c r="AA3" s="459"/>
      <c r="AB3" s="458"/>
      <c r="AC3" s="459"/>
      <c r="AD3" s="459"/>
      <c r="AE3" s="458"/>
      <c r="AF3" s="459"/>
      <c r="AG3" s="459"/>
      <c r="AH3" s="458"/>
      <c r="AI3" s="459"/>
      <c r="AJ3" s="459"/>
      <c r="AK3" s="458"/>
      <c r="AL3" s="459"/>
      <c r="AM3" s="459"/>
      <c r="AN3" s="458"/>
      <c r="AO3" s="459"/>
      <c r="AP3" s="459"/>
      <c r="AQ3" s="458"/>
      <c r="AR3" s="459"/>
      <c r="AS3" s="459"/>
      <c r="AT3" s="459"/>
      <c r="AU3" s="459"/>
      <c r="AV3" s="459"/>
      <c r="AW3" s="642" t="s">
        <v>8</v>
      </c>
      <c r="AX3" s="642"/>
      <c r="AY3" s="642"/>
      <c r="AZ3" s="642"/>
      <c r="BA3" s="642"/>
      <c r="BB3" s="642"/>
      <c r="BC3" s="282"/>
      <c r="BD3" s="281"/>
      <c r="BE3" s="281"/>
      <c r="BF3" s="281"/>
      <c r="BG3" s="281"/>
      <c r="BH3" s="281"/>
      <c r="BI3" s="281"/>
    </row>
    <row r="4" spans="4:65" s="10" customFormat="1" ht="27.75" x14ac:dyDescent="0.4">
      <c r="D4" s="447"/>
      <c r="E4" s="280"/>
      <c r="F4" s="270"/>
      <c r="G4" s="444"/>
      <c r="H4" s="456"/>
      <c r="I4" s="457"/>
      <c r="J4" s="458"/>
      <c r="K4" s="459"/>
      <c r="L4" s="459"/>
      <c r="M4" s="458"/>
      <c r="N4" s="459"/>
      <c r="O4" s="459"/>
      <c r="P4" s="459"/>
      <c r="Q4" s="459"/>
      <c r="R4" s="459"/>
      <c r="S4" s="458"/>
      <c r="T4" s="459"/>
      <c r="U4" s="459"/>
      <c r="V4" s="458"/>
      <c r="W4" s="459"/>
      <c r="X4" s="459"/>
      <c r="Y4" s="459"/>
      <c r="Z4" s="459"/>
      <c r="AA4" s="459"/>
      <c r="AB4" s="458"/>
      <c r="AC4" s="459"/>
      <c r="AD4" s="459"/>
      <c r="AE4" s="458"/>
      <c r="AF4" s="459"/>
      <c r="AG4" s="459"/>
      <c r="AH4" s="458"/>
      <c r="AI4" s="459"/>
      <c r="AJ4" s="459"/>
      <c r="AK4" s="458"/>
      <c r="AL4" s="459"/>
      <c r="AM4" s="459"/>
      <c r="AN4" s="458"/>
      <c r="AO4" s="459"/>
      <c r="AP4" s="459"/>
      <c r="AQ4" s="458"/>
      <c r="AR4" s="459"/>
      <c r="AS4" s="459"/>
      <c r="AT4" s="459"/>
      <c r="AU4" s="459"/>
      <c r="AV4" s="459"/>
      <c r="AW4" s="260"/>
      <c r="AX4" s="260"/>
      <c r="AY4" s="260"/>
      <c r="AZ4" s="260"/>
      <c r="BA4" s="260"/>
      <c r="BB4" s="260"/>
      <c r="BC4" s="282"/>
      <c r="BD4" s="281"/>
      <c r="BE4" s="281"/>
      <c r="BF4" s="281"/>
      <c r="BG4" s="281"/>
      <c r="BH4" s="281"/>
      <c r="BI4" s="281"/>
    </row>
    <row r="5" spans="4:65" s="10" customFormat="1" ht="27.75" hidden="1" x14ac:dyDescent="0.4">
      <c r="D5" s="447"/>
      <c r="E5" s="280"/>
      <c r="F5" s="270"/>
      <c r="G5" s="444"/>
      <c r="H5" s="456"/>
      <c r="I5" s="457"/>
      <c r="J5" s="458"/>
      <c r="K5" s="459"/>
      <c r="L5" s="459"/>
      <c r="M5" s="458"/>
      <c r="N5" s="459"/>
      <c r="O5" s="459"/>
      <c r="P5" s="459"/>
      <c r="Q5" s="459"/>
      <c r="R5" s="459"/>
      <c r="S5" s="458"/>
      <c r="T5" s="459"/>
      <c r="U5" s="459"/>
      <c r="V5" s="458"/>
      <c r="W5" s="459"/>
      <c r="X5" s="459"/>
      <c r="Y5" s="459"/>
      <c r="Z5" s="459"/>
      <c r="AA5" s="459"/>
      <c r="AB5" s="458"/>
      <c r="AC5" s="459"/>
      <c r="AD5" s="459"/>
      <c r="AE5" s="458"/>
      <c r="AF5" s="459"/>
      <c r="AG5" s="459"/>
      <c r="AH5" s="458"/>
      <c r="AI5" s="459"/>
      <c r="AJ5" s="459"/>
      <c r="AK5" s="458"/>
      <c r="AL5" s="459"/>
      <c r="AM5" s="459"/>
      <c r="AN5" s="458"/>
      <c r="AO5" s="459"/>
      <c r="AP5" s="459"/>
      <c r="AQ5" s="458"/>
      <c r="AR5" s="459"/>
      <c r="AS5" s="459"/>
      <c r="AT5" s="459"/>
      <c r="AU5" s="459"/>
      <c r="AV5" s="459"/>
      <c r="AW5" s="34"/>
      <c r="AX5" s="34"/>
      <c r="AY5" s="34"/>
      <c r="AZ5" s="34"/>
      <c r="BA5" s="34"/>
      <c r="BB5" s="34"/>
      <c r="BC5" s="282"/>
      <c r="BD5" s="281"/>
      <c r="BE5" s="281"/>
      <c r="BF5" s="281"/>
      <c r="BG5" s="281"/>
      <c r="BH5" s="281"/>
      <c r="BI5" s="281"/>
    </row>
    <row r="6" spans="4:65" s="10" customFormat="1" ht="29.25" customHeight="1" x14ac:dyDescent="0.4">
      <c r="D6" s="447"/>
      <c r="E6" s="283"/>
      <c r="F6" s="270"/>
      <c r="G6" s="460"/>
      <c r="H6" s="456"/>
      <c r="I6" s="457"/>
      <c r="J6" s="458"/>
      <c r="K6" s="459"/>
      <c r="L6" s="459"/>
      <c r="M6" s="458"/>
      <c r="N6" s="459"/>
      <c r="O6" s="459"/>
      <c r="P6" s="459"/>
      <c r="Q6" s="459"/>
      <c r="R6" s="459"/>
      <c r="S6" s="458"/>
      <c r="T6" s="459"/>
      <c r="U6" s="459"/>
      <c r="V6" s="458"/>
      <c r="W6" s="459"/>
      <c r="X6" s="459"/>
      <c r="Y6" s="459"/>
      <c r="Z6" s="459"/>
      <c r="AA6" s="459"/>
      <c r="AB6" s="458"/>
      <c r="AC6" s="459"/>
      <c r="AD6" s="459"/>
      <c r="AE6" s="458"/>
      <c r="AF6" s="459"/>
      <c r="AG6" s="459"/>
      <c r="AH6" s="458"/>
      <c r="AI6" s="459"/>
      <c r="AJ6" s="459"/>
      <c r="AK6" s="458"/>
      <c r="AL6" s="459"/>
      <c r="AM6" s="459"/>
      <c r="AN6" s="458"/>
      <c r="AO6" s="459"/>
      <c r="AP6" s="459"/>
      <c r="AQ6" s="458"/>
      <c r="AR6" s="459"/>
      <c r="AS6" s="459"/>
      <c r="AT6" s="459"/>
      <c r="AU6" s="459"/>
      <c r="AV6" s="459"/>
      <c r="AW6" s="642" t="s">
        <v>62</v>
      </c>
      <c r="AX6" s="642"/>
      <c r="AY6" s="642"/>
      <c r="AZ6" s="642"/>
      <c r="BA6" s="642"/>
      <c r="BB6" s="642"/>
      <c r="BC6" s="282"/>
      <c r="BD6" s="281"/>
      <c r="BE6" s="281"/>
      <c r="BF6" s="281"/>
      <c r="BG6" s="281"/>
      <c r="BH6" s="281"/>
      <c r="BI6" s="281"/>
    </row>
    <row r="7" spans="4:65" s="10" customFormat="1" ht="29.25" customHeight="1" x14ac:dyDescent="0.4">
      <c r="D7" s="447"/>
      <c r="E7" s="283"/>
      <c r="F7" s="270"/>
      <c r="G7" s="460"/>
      <c r="H7" s="456"/>
      <c r="I7" s="457"/>
      <c r="J7" s="458"/>
      <c r="K7" s="459"/>
      <c r="L7" s="459"/>
      <c r="M7" s="458"/>
      <c r="N7" s="459"/>
      <c r="O7" s="459"/>
      <c r="P7" s="459"/>
      <c r="Q7" s="459"/>
      <c r="R7" s="459"/>
      <c r="S7" s="458"/>
      <c r="T7" s="459"/>
      <c r="U7" s="459"/>
      <c r="V7" s="458"/>
      <c r="W7" s="459"/>
      <c r="X7" s="459"/>
      <c r="Y7" s="459"/>
      <c r="Z7" s="459"/>
      <c r="AA7" s="459"/>
      <c r="AB7" s="458"/>
      <c r="AC7" s="459"/>
      <c r="AD7" s="459"/>
      <c r="AE7" s="458"/>
      <c r="AF7" s="459"/>
      <c r="AG7" s="459"/>
      <c r="AH7" s="458"/>
      <c r="AI7" s="459"/>
      <c r="AJ7" s="459"/>
      <c r="AK7" s="458"/>
      <c r="AL7" s="459"/>
      <c r="AM7" s="459"/>
      <c r="AN7" s="458"/>
      <c r="AO7" s="459"/>
      <c r="AP7" s="459"/>
      <c r="AQ7" s="458"/>
      <c r="AR7" s="459"/>
      <c r="AS7" s="459"/>
      <c r="AT7" s="459"/>
      <c r="AU7" s="459"/>
      <c r="AV7" s="459"/>
      <c r="AW7" s="444"/>
      <c r="AX7" s="444"/>
      <c r="AY7" s="444"/>
      <c r="AZ7" s="444"/>
      <c r="BA7" s="444"/>
      <c r="BB7" s="444"/>
      <c r="BC7" s="282"/>
      <c r="BD7" s="281"/>
      <c r="BE7" s="281"/>
      <c r="BF7" s="281"/>
      <c r="BG7" s="281"/>
      <c r="BH7" s="281"/>
      <c r="BI7" s="281"/>
    </row>
    <row r="8" spans="4:65" s="14" customFormat="1" ht="39.75" customHeight="1" x14ac:dyDescent="0.4">
      <c r="D8" s="448"/>
      <c r="E8" s="284"/>
      <c r="F8" s="276"/>
      <c r="G8" s="9" t="s">
        <v>61</v>
      </c>
      <c r="H8" s="261"/>
      <c r="I8" s="278"/>
      <c r="J8" s="286"/>
      <c r="K8" s="461"/>
      <c r="L8" s="462"/>
      <c r="M8" s="286"/>
      <c r="N8" s="461"/>
      <c r="O8" s="462"/>
      <c r="P8" s="286"/>
      <c r="Q8" s="461"/>
      <c r="R8" s="462"/>
      <c r="S8" s="286"/>
      <c r="T8" s="461"/>
      <c r="U8" s="462"/>
      <c r="V8" s="286"/>
      <c r="W8" s="286"/>
      <c r="X8" s="286"/>
      <c r="Y8" s="286"/>
      <c r="Z8" s="286"/>
      <c r="AA8" s="286"/>
      <c r="AB8" s="643"/>
      <c r="AC8" s="643"/>
      <c r="AD8" s="643"/>
      <c r="AE8" s="286"/>
      <c r="AF8" s="286"/>
      <c r="AG8" s="286"/>
      <c r="AH8" s="286"/>
      <c r="AI8" s="461"/>
      <c r="AJ8" s="462"/>
      <c r="AK8" s="286"/>
      <c r="AL8" s="461"/>
      <c r="AM8" s="462"/>
      <c r="AN8" s="286"/>
      <c r="AO8" s="461"/>
      <c r="AP8" s="462"/>
      <c r="AQ8" s="286"/>
      <c r="AR8" s="461"/>
      <c r="AS8" s="462"/>
      <c r="AT8" s="286"/>
      <c r="AU8" s="286"/>
      <c r="AV8" s="286"/>
      <c r="AW8" s="286"/>
      <c r="AX8" s="286"/>
      <c r="AY8" s="286"/>
      <c r="AZ8" s="463"/>
      <c r="BA8" s="461"/>
      <c r="BB8" s="462"/>
      <c r="BC8" s="464"/>
      <c r="BD8" s="285"/>
      <c r="BE8" s="285"/>
      <c r="BF8" s="285"/>
      <c r="BG8" s="285"/>
      <c r="BH8" s="285"/>
      <c r="BI8" s="285"/>
    </row>
    <row r="9" spans="4:65" s="16" customFormat="1" ht="19.5" customHeight="1" x14ac:dyDescent="0.3">
      <c r="D9" s="449"/>
      <c r="E9" s="38"/>
      <c r="F9" s="287" t="s">
        <v>0</v>
      </c>
      <c r="G9" s="635">
        <v>1</v>
      </c>
      <c r="H9" s="636"/>
      <c r="I9" s="637"/>
      <c r="J9" s="635">
        <v>2</v>
      </c>
      <c r="K9" s="636"/>
      <c r="L9" s="637"/>
      <c r="M9" s="635">
        <v>3</v>
      </c>
      <c r="N9" s="636"/>
      <c r="O9" s="637"/>
      <c r="P9" s="638">
        <v>4</v>
      </c>
      <c r="Q9" s="639"/>
      <c r="R9" s="640"/>
      <c r="S9" s="635">
        <v>5</v>
      </c>
      <c r="T9" s="636"/>
      <c r="U9" s="637"/>
      <c r="V9" s="635">
        <v>6</v>
      </c>
      <c r="W9" s="636"/>
      <c r="X9" s="637"/>
      <c r="Y9" s="635">
        <v>8</v>
      </c>
      <c r="Z9" s="636"/>
      <c r="AA9" s="637"/>
      <c r="AB9" s="635">
        <v>7</v>
      </c>
      <c r="AC9" s="636"/>
      <c r="AD9" s="637"/>
      <c r="AE9" s="635">
        <v>9</v>
      </c>
      <c r="AF9" s="636"/>
      <c r="AG9" s="637"/>
      <c r="AH9" s="638">
        <v>10</v>
      </c>
      <c r="AI9" s="639"/>
      <c r="AJ9" s="640"/>
      <c r="AK9" s="638">
        <v>11</v>
      </c>
      <c r="AL9" s="639"/>
      <c r="AM9" s="640"/>
      <c r="AN9" s="638">
        <v>12</v>
      </c>
      <c r="AO9" s="639"/>
      <c r="AP9" s="640"/>
      <c r="AQ9" s="638">
        <v>13</v>
      </c>
      <c r="AR9" s="639"/>
      <c r="AS9" s="640"/>
      <c r="AT9" s="635">
        <v>14</v>
      </c>
      <c r="AU9" s="636"/>
      <c r="AV9" s="637"/>
      <c r="AW9" s="635">
        <v>15</v>
      </c>
      <c r="AX9" s="636"/>
      <c r="AY9" s="637"/>
      <c r="AZ9" s="635">
        <v>16</v>
      </c>
      <c r="BA9" s="636"/>
      <c r="BB9" s="637"/>
      <c r="BC9" s="237" t="s">
        <v>0</v>
      </c>
      <c r="BE9" s="26" t="s">
        <v>4</v>
      </c>
      <c r="BF9" s="26" t="s">
        <v>6</v>
      </c>
      <c r="BG9" s="26" t="s">
        <v>5</v>
      </c>
    </row>
    <row r="10" spans="4:65" s="17" customFormat="1" ht="24" customHeight="1" x14ac:dyDescent="0.3">
      <c r="D10" s="45"/>
      <c r="E10" s="39"/>
      <c r="F10" s="431"/>
      <c r="G10" s="422"/>
      <c r="H10" s="423"/>
      <c r="I10" s="424"/>
      <c r="J10" s="422"/>
      <c r="K10" s="423"/>
      <c r="L10" s="424"/>
      <c r="M10" s="422"/>
      <c r="N10" s="423"/>
      <c r="O10" s="424"/>
      <c r="P10" s="422"/>
      <c r="Q10" s="423"/>
      <c r="R10" s="424"/>
      <c r="S10" s="422"/>
      <c r="T10" s="423"/>
      <c r="U10" s="424"/>
      <c r="V10" s="422"/>
      <c r="W10" s="423"/>
      <c r="X10" s="424"/>
      <c r="Y10" s="422"/>
      <c r="Z10" s="423"/>
      <c r="AA10" s="426"/>
      <c r="AB10" s="422"/>
      <c r="AC10" s="423"/>
      <c r="AD10" s="424"/>
      <c r="AE10" s="422"/>
      <c r="AF10" s="423"/>
      <c r="AG10" s="424"/>
      <c r="AH10" s="427"/>
      <c r="AI10" s="423"/>
      <c r="AJ10" s="426"/>
      <c r="AK10" s="422"/>
      <c r="AL10" s="423"/>
      <c r="AM10" s="424"/>
      <c r="AN10" s="427"/>
      <c r="AO10" s="423"/>
      <c r="AP10" s="426"/>
      <c r="AQ10" s="422"/>
      <c r="AR10" s="423"/>
      <c r="AS10" s="424"/>
      <c r="AT10" s="427"/>
      <c r="AU10" s="423"/>
      <c r="AV10" s="426"/>
      <c r="AW10" s="422"/>
      <c r="AX10" s="423"/>
      <c r="AY10" s="424"/>
      <c r="AZ10" s="427"/>
      <c r="BA10" s="423"/>
      <c r="BB10" s="424"/>
      <c r="BC10" s="465"/>
    </row>
    <row r="11" spans="4:65" s="17" customFormat="1" ht="24" customHeight="1" x14ac:dyDescent="0.3">
      <c r="D11" s="45"/>
      <c r="E11" s="39"/>
      <c r="F11" s="432">
        <v>47</v>
      </c>
      <c r="G11" s="425"/>
      <c r="H11" s="418"/>
      <c r="I11" s="466"/>
      <c r="J11" s="425"/>
      <c r="K11" s="418"/>
      <c r="L11" s="466"/>
      <c r="M11" s="425"/>
      <c r="N11" s="418"/>
      <c r="O11" s="466"/>
      <c r="P11" s="425"/>
      <c r="Q11" s="418"/>
      <c r="R11" s="466"/>
      <c r="S11" s="425"/>
      <c r="T11" s="418"/>
      <c r="U11" s="466"/>
      <c r="V11" s="425"/>
      <c r="W11" s="418"/>
      <c r="X11" s="466"/>
      <c r="Y11" s="425"/>
      <c r="Z11" s="418"/>
      <c r="AA11" s="467"/>
      <c r="AB11" s="425"/>
      <c r="AC11" s="418"/>
      <c r="AD11" s="466"/>
      <c r="AE11" s="425"/>
      <c r="AF11" s="418"/>
      <c r="AG11" s="466"/>
      <c r="AH11" s="418"/>
      <c r="AI11" s="418"/>
      <c r="AJ11" s="467"/>
      <c r="AK11" s="425"/>
      <c r="AL11" s="418"/>
      <c r="AM11" s="466"/>
      <c r="AN11" s="418"/>
      <c r="AO11" s="418"/>
      <c r="AP11" s="467"/>
      <c r="AQ11" s="425"/>
      <c r="AR11" s="418"/>
      <c r="AS11" s="466"/>
      <c r="AT11" s="418"/>
      <c r="AU11" s="418"/>
      <c r="AV11" s="467"/>
      <c r="AW11" s="425"/>
      <c r="AX11" s="418"/>
      <c r="AY11" s="466"/>
      <c r="AZ11" s="418"/>
      <c r="BA11" s="418"/>
      <c r="BB11" s="428"/>
      <c r="BC11" s="468">
        <v>47</v>
      </c>
      <c r="BE11" s="30"/>
      <c r="BF11" s="31"/>
      <c r="BG11" s="31"/>
      <c r="BH11" s="23"/>
      <c r="BI11" s="23"/>
      <c r="BJ11" s="23"/>
      <c r="BK11" s="23"/>
      <c r="BL11" s="23"/>
      <c r="BM11" s="23"/>
    </row>
    <row r="12" spans="4:65" s="17" customFormat="1" ht="24" customHeight="1" thickBot="1" x14ac:dyDescent="0.35">
      <c r="D12" s="45"/>
      <c r="E12" s="39"/>
      <c r="F12" s="432"/>
      <c r="G12" s="429"/>
      <c r="H12" s="420"/>
      <c r="I12" s="430"/>
      <c r="J12" s="429"/>
      <c r="K12" s="420"/>
      <c r="L12" s="430"/>
      <c r="M12" s="429"/>
      <c r="N12" s="420"/>
      <c r="O12" s="430"/>
      <c r="P12" s="429"/>
      <c r="Q12" s="420"/>
      <c r="R12" s="430"/>
      <c r="S12" s="429"/>
      <c r="T12" s="420"/>
      <c r="U12" s="430"/>
      <c r="V12" s="429"/>
      <c r="W12" s="420"/>
      <c r="X12" s="430"/>
      <c r="Y12" s="429"/>
      <c r="Z12" s="420"/>
      <c r="AA12" s="421"/>
      <c r="AB12" s="429"/>
      <c r="AC12" s="420"/>
      <c r="AD12" s="430"/>
      <c r="AE12" s="429"/>
      <c r="AF12" s="420"/>
      <c r="AG12" s="430"/>
      <c r="AH12" s="419"/>
      <c r="AI12" s="420"/>
      <c r="AJ12" s="421"/>
      <c r="AK12" s="429"/>
      <c r="AL12" s="420"/>
      <c r="AM12" s="430"/>
      <c r="AN12" s="419"/>
      <c r="AO12" s="420"/>
      <c r="AP12" s="421"/>
      <c r="AQ12" s="429"/>
      <c r="AR12" s="420"/>
      <c r="AS12" s="430"/>
      <c r="AT12" s="419"/>
      <c r="AU12" s="420"/>
      <c r="AV12" s="421"/>
      <c r="AW12" s="429"/>
      <c r="AX12" s="420"/>
      <c r="AY12" s="430"/>
      <c r="AZ12" s="419"/>
      <c r="BA12" s="420"/>
      <c r="BB12" s="430"/>
      <c r="BC12" s="468"/>
      <c r="BE12" s="30"/>
      <c r="BF12" s="30"/>
      <c r="BG12" s="30"/>
      <c r="BH12" s="23"/>
      <c r="BI12" s="23"/>
      <c r="BJ12" s="23"/>
      <c r="BK12" s="23"/>
      <c r="BL12" s="23"/>
      <c r="BM12" s="23"/>
    </row>
    <row r="13" spans="4:65" s="17" customFormat="1" ht="24" hidden="1" customHeight="1" thickTop="1" x14ac:dyDescent="0.3">
      <c r="D13" s="45"/>
      <c r="E13" s="39"/>
      <c r="F13" s="407"/>
      <c r="G13" s="346">
        <v>675</v>
      </c>
      <c r="H13" s="331" t="s">
        <v>57</v>
      </c>
      <c r="I13" s="333">
        <f>I14*G15</f>
        <v>10101900</v>
      </c>
      <c r="J13" s="335">
        <v>676</v>
      </c>
      <c r="K13" s="440" t="s">
        <v>58</v>
      </c>
      <c r="L13" s="334">
        <f>L14*J15</f>
        <v>8277300</v>
      </c>
      <c r="M13" s="346">
        <v>677</v>
      </c>
      <c r="N13" s="331" t="s">
        <v>2</v>
      </c>
      <c r="O13" s="333">
        <f>O14*M15</f>
        <v>6302400</v>
      </c>
      <c r="P13" s="397">
        <v>678</v>
      </c>
      <c r="Q13" s="398"/>
      <c r="R13" s="399"/>
      <c r="S13" s="335">
        <v>679</v>
      </c>
      <c r="T13" s="331" t="s">
        <v>58</v>
      </c>
      <c r="U13" s="334">
        <f>U14*S15</f>
        <v>8300600</v>
      </c>
      <c r="V13" s="335">
        <v>680</v>
      </c>
      <c r="W13" s="331" t="s">
        <v>57</v>
      </c>
      <c r="X13" s="334">
        <f>V15*X14</f>
        <v>10229600</v>
      </c>
      <c r="Y13" s="415"/>
      <c r="Z13" s="413"/>
      <c r="AA13" s="414"/>
      <c r="AB13" s="412"/>
      <c r="AC13" s="413"/>
      <c r="AD13" s="414"/>
      <c r="AE13" s="335">
        <v>681</v>
      </c>
      <c r="AF13" s="331" t="s">
        <v>57</v>
      </c>
      <c r="AG13" s="334">
        <f>AG14*AE15</f>
        <v>10095000</v>
      </c>
      <c r="AH13" s="335">
        <v>682</v>
      </c>
      <c r="AI13" s="331" t="s">
        <v>58</v>
      </c>
      <c r="AJ13" s="334">
        <f>AJ14*AH15</f>
        <v>8246700</v>
      </c>
      <c r="AK13" s="335">
        <v>683</v>
      </c>
      <c r="AL13" s="331" t="s">
        <v>2</v>
      </c>
      <c r="AM13" s="334">
        <f>AM14*AK15</f>
        <v>6200000</v>
      </c>
      <c r="AN13" s="335">
        <v>684</v>
      </c>
      <c r="AO13" s="331" t="s">
        <v>2</v>
      </c>
      <c r="AP13" s="334">
        <f>AP14*AN15</f>
        <v>6200000</v>
      </c>
      <c r="AQ13" s="335">
        <v>685</v>
      </c>
      <c r="AR13" s="331" t="s">
        <v>58</v>
      </c>
      <c r="AS13" s="334">
        <f>AS14*AQ15</f>
        <v>8292600</v>
      </c>
      <c r="AT13" s="335">
        <v>686</v>
      </c>
      <c r="AU13" s="331" t="s">
        <v>57</v>
      </c>
      <c r="AV13" s="334">
        <f>AV14*AT15</f>
        <v>10035000</v>
      </c>
      <c r="AW13" s="412"/>
      <c r="AX13" s="413"/>
      <c r="AY13" s="414"/>
      <c r="AZ13" s="415"/>
      <c r="BA13" s="413"/>
      <c r="BB13" s="414"/>
      <c r="BC13" s="469"/>
    </row>
    <row r="14" spans="4:65" s="17" customFormat="1" ht="24" hidden="1" customHeight="1" x14ac:dyDescent="0.3">
      <c r="D14" s="45">
        <f>+D17+2000</f>
        <v>5000</v>
      </c>
      <c r="E14" s="39"/>
      <c r="F14" s="408">
        <v>45</v>
      </c>
      <c r="G14" s="251"/>
      <c r="H14" s="251"/>
      <c r="I14" s="316">
        <f>+I17+D14</f>
        <v>151000</v>
      </c>
      <c r="J14" s="241"/>
      <c r="K14" s="251"/>
      <c r="L14" s="316">
        <f>+L17+$D14</f>
        <v>153000</v>
      </c>
      <c r="M14" s="251"/>
      <c r="N14" s="251"/>
      <c r="O14" s="316">
        <f>+O17+$D14</f>
        <v>156000</v>
      </c>
      <c r="P14" s="383"/>
      <c r="Q14" s="474"/>
      <c r="R14" s="475"/>
      <c r="S14" s="241"/>
      <c r="T14" s="251"/>
      <c r="U14" s="316">
        <f>+U17+$D14</f>
        <v>154000</v>
      </c>
      <c r="V14" s="241"/>
      <c r="W14" s="251"/>
      <c r="X14" s="316">
        <f>+X17+$D14</f>
        <v>152000</v>
      </c>
      <c r="Y14" s="417"/>
      <c r="Z14" s="416"/>
      <c r="AA14" s="470"/>
      <c r="AB14" s="416"/>
      <c r="AC14" s="416"/>
      <c r="AD14" s="471"/>
      <c r="AE14" s="241"/>
      <c r="AF14" s="251"/>
      <c r="AG14" s="316">
        <f>+AG17+$D14</f>
        <v>150000</v>
      </c>
      <c r="AH14" s="241"/>
      <c r="AI14" s="251"/>
      <c r="AJ14" s="316">
        <f>+AJ17+$D14</f>
        <v>153000</v>
      </c>
      <c r="AK14" s="241"/>
      <c r="AL14" s="251"/>
      <c r="AM14" s="316">
        <f>+AM17+$D14</f>
        <v>155000</v>
      </c>
      <c r="AN14" s="241"/>
      <c r="AO14" s="251"/>
      <c r="AP14" s="316">
        <f>+AP17+$D14</f>
        <v>155000</v>
      </c>
      <c r="AQ14" s="241"/>
      <c r="AR14" s="251"/>
      <c r="AS14" s="316">
        <f>+AS17+$D14</f>
        <v>153000</v>
      </c>
      <c r="AT14" s="241"/>
      <c r="AU14" s="251"/>
      <c r="AV14" s="316">
        <f>+AV17+$D14</f>
        <v>150000</v>
      </c>
      <c r="AW14" s="416"/>
      <c r="AX14" s="416"/>
      <c r="AY14" s="471"/>
      <c r="AZ14" s="417"/>
      <c r="BA14" s="416"/>
      <c r="BB14" s="470"/>
      <c r="BC14" s="472">
        <v>45</v>
      </c>
      <c r="BE14" s="30"/>
      <c r="BF14" s="31"/>
      <c r="BG14" s="31"/>
      <c r="BH14" s="23"/>
      <c r="BI14" s="23"/>
      <c r="BJ14" s="23"/>
      <c r="BK14" s="23"/>
      <c r="BL14" s="23"/>
      <c r="BM14" s="23"/>
    </row>
    <row r="15" spans="4:65" s="17" customFormat="1" ht="24" hidden="1" customHeight="1" thickBot="1" x14ac:dyDescent="0.35">
      <c r="D15" s="45"/>
      <c r="E15" s="39"/>
      <c r="F15" s="410"/>
      <c r="G15" s="394">
        <v>66.900000000000006</v>
      </c>
      <c r="H15" s="341"/>
      <c r="I15" s="338"/>
      <c r="J15" s="353">
        <v>54.1</v>
      </c>
      <c r="K15" s="341"/>
      <c r="L15" s="339"/>
      <c r="M15" s="394">
        <v>40.4</v>
      </c>
      <c r="N15" s="341"/>
      <c r="O15" s="338"/>
      <c r="P15" s="433"/>
      <c r="Q15" s="390"/>
      <c r="R15" s="434"/>
      <c r="S15" s="353">
        <v>53.9</v>
      </c>
      <c r="T15" s="341"/>
      <c r="U15" s="339"/>
      <c r="V15" s="353">
        <v>67.3</v>
      </c>
      <c r="W15" s="341"/>
      <c r="X15" s="339"/>
      <c r="Y15" s="438"/>
      <c r="Z15" s="436"/>
      <c r="AA15" s="437"/>
      <c r="AB15" s="435"/>
      <c r="AC15" s="436"/>
      <c r="AD15" s="437"/>
      <c r="AE15" s="353">
        <v>67.3</v>
      </c>
      <c r="AF15" s="341"/>
      <c r="AG15" s="339"/>
      <c r="AH15" s="353">
        <v>53.9</v>
      </c>
      <c r="AI15" s="341"/>
      <c r="AJ15" s="339"/>
      <c r="AK15" s="353">
        <v>40</v>
      </c>
      <c r="AL15" s="341"/>
      <c r="AM15" s="339"/>
      <c r="AN15" s="353">
        <v>40</v>
      </c>
      <c r="AO15" s="341"/>
      <c r="AP15" s="339"/>
      <c r="AQ15" s="353">
        <v>54.2</v>
      </c>
      <c r="AR15" s="341"/>
      <c r="AS15" s="339"/>
      <c r="AT15" s="353">
        <v>66.900000000000006</v>
      </c>
      <c r="AU15" s="341"/>
      <c r="AV15" s="339"/>
      <c r="AW15" s="435"/>
      <c r="AX15" s="436"/>
      <c r="AY15" s="437"/>
      <c r="AZ15" s="438"/>
      <c r="BA15" s="436"/>
      <c r="BB15" s="437"/>
      <c r="BC15" s="473"/>
      <c r="BE15" s="30"/>
      <c r="BF15" s="30"/>
      <c r="BG15" s="30"/>
      <c r="BH15" s="23"/>
      <c r="BI15" s="23"/>
      <c r="BJ15" s="23"/>
      <c r="BK15" s="23"/>
      <c r="BL15" s="23"/>
      <c r="BM15" s="23"/>
    </row>
    <row r="16" spans="4:65" s="17" customFormat="1" ht="24" hidden="1" customHeight="1" thickTop="1" x14ac:dyDescent="0.3">
      <c r="D16" s="45"/>
      <c r="E16" s="39"/>
      <c r="F16" s="407"/>
      <c r="G16" s="346">
        <v>663</v>
      </c>
      <c r="H16" s="239" t="s">
        <v>57</v>
      </c>
      <c r="I16" s="333">
        <f>I17*G18</f>
        <v>9767400</v>
      </c>
      <c r="J16" s="335">
        <v>664</v>
      </c>
      <c r="K16" s="395" t="s">
        <v>58</v>
      </c>
      <c r="L16" s="334">
        <f>L17*J18</f>
        <v>8006800</v>
      </c>
      <c r="M16" s="346">
        <v>665</v>
      </c>
      <c r="N16" s="239" t="s">
        <v>2</v>
      </c>
      <c r="O16" s="333">
        <f>O17*M18</f>
        <v>6100400</v>
      </c>
      <c r="P16" s="397">
        <v>666</v>
      </c>
      <c r="Q16" s="398"/>
      <c r="R16" s="399"/>
      <c r="S16" s="335">
        <v>667</v>
      </c>
      <c r="T16" s="239" t="s">
        <v>58</v>
      </c>
      <c r="U16" s="334">
        <f>U17*S18</f>
        <v>8031100</v>
      </c>
      <c r="V16" s="335">
        <v>668</v>
      </c>
      <c r="W16" s="239" t="s">
        <v>57</v>
      </c>
      <c r="X16" s="334">
        <f>X17*V18</f>
        <v>9893100</v>
      </c>
      <c r="Y16" s="415"/>
      <c r="Z16" s="413"/>
      <c r="AA16" s="414"/>
      <c r="AB16" s="412"/>
      <c r="AC16" s="413"/>
      <c r="AD16" s="414"/>
      <c r="AE16" s="335">
        <v>669</v>
      </c>
      <c r="AF16" s="239" t="s">
        <v>57</v>
      </c>
      <c r="AG16" s="334">
        <f>AG17*AE18</f>
        <v>9758500</v>
      </c>
      <c r="AH16" s="335">
        <v>670</v>
      </c>
      <c r="AI16" s="239" t="s">
        <v>58</v>
      </c>
      <c r="AJ16" s="334">
        <f>AJ17*AH18</f>
        <v>7977200</v>
      </c>
      <c r="AK16" s="335">
        <v>671</v>
      </c>
      <c r="AL16" s="239" t="s">
        <v>2</v>
      </c>
      <c r="AM16" s="334">
        <f>AM17*AK18</f>
        <v>6000000</v>
      </c>
      <c r="AN16" s="335">
        <v>672</v>
      </c>
      <c r="AO16" s="239" t="s">
        <v>2</v>
      </c>
      <c r="AP16" s="334">
        <f>AP17*AN18</f>
        <v>6000000</v>
      </c>
      <c r="AQ16" s="335">
        <v>673</v>
      </c>
      <c r="AR16" s="239" t="s">
        <v>58</v>
      </c>
      <c r="AS16" s="334">
        <f>AS17*AQ18</f>
        <v>8021600</v>
      </c>
      <c r="AT16" s="335">
        <v>674</v>
      </c>
      <c r="AU16" s="239" t="s">
        <v>57</v>
      </c>
      <c r="AV16" s="334">
        <f>AV17*AT18</f>
        <v>9700500</v>
      </c>
      <c r="AW16" s="412"/>
      <c r="AX16" s="413"/>
      <c r="AY16" s="414"/>
      <c r="AZ16" s="415"/>
      <c r="BA16" s="413"/>
      <c r="BB16" s="414"/>
      <c r="BC16" s="469"/>
    </row>
    <row r="17" spans="4:65" s="17" customFormat="1" ht="24" hidden="1" customHeight="1" x14ac:dyDescent="0.3">
      <c r="D17" s="45">
        <f>+D20*3</f>
        <v>3000</v>
      </c>
      <c r="E17" s="39"/>
      <c r="F17" s="408">
        <v>45</v>
      </c>
      <c r="G17" s="251"/>
      <c r="H17" s="251"/>
      <c r="I17" s="318">
        <f>+I20+D17</f>
        <v>146000</v>
      </c>
      <c r="J17" s="405"/>
      <c r="K17" s="251"/>
      <c r="L17" s="316">
        <f>+L20+$D17</f>
        <v>148000</v>
      </c>
      <c r="M17" s="291"/>
      <c r="N17" s="251"/>
      <c r="O17" s="316">
        <f>+O20+$D17</f>
        <v>151000</v>
      </c>
      <c r="P17" s="383"/>
      <c r="Q17" s="474"/>
      <c r="R17" s="475"/>
      <c r="S17" s="405"/>
      <c r="T17" s="251"/>
      <c r="U17" s="316">
        <f>+U20+$D17</f>
        <v>149000</v>
      </c>
      <c r="V17" s="405"/>
      <c r="W17" s="251"/>
      <c r="X17" s="316">
        <f>+X20+$D17</f>
        <v>147000</v>
      </c>
      <c r="Y17" s="417"/>
      <c r="Z17" s="416"/>
      <c r="AA17" s="470"/>
      <c r="AB17" s="416"/>
      <c r="AC17" s="416"/>
      <c r="AD17" s="471"/>
      <c r="AE17" s="405"/>
      <c r="AF17" s="251"/>
      <c r="AG17" s="316">
        <f>+AG20+$D17</f>
        <v>145000</v>
      </c>
      <c r="AH17" s="439"/>
      <c r="AI17" s="251"/>
      <c r="AJ17" s="316">
        <f>+AJ20+$D17</f>
        <v>148000</v>
      </c>
      <c r="AK17" s="405"/>
      <c r="AL17" s="251"/>
      <c r="AM17" s="316">
        <f>+AM20+$D17</f>
        <v>150000</v>
      </c>
      <c r="AN17" s="405"/>
      <c r="AO17" s="251"/>
      <c r="AP17" s="316">
        <f>+AP20+$D17</f>
        <v>150000</v>
      </c>
      <c r="AQ17" s="405"/>
      <c r="AR17" s="251"/>
      <c r="AS17" s="316">
        <f>+AS20+$D17</f>
        <v>148000</v>
      </c>
      <c r="AT17" s="405"/>
      <c r="AU17" s="251"/>
      <c r="AV17" s="316">
        <f>+AV20+$D17</f>
        <v>145000</v>
      </c>
      <c r="AW17" s="416"/>
      <c r="AX17" s="416"/>
      <c r="AY17" s="471"/>
      <c r="AZ17" s="417"/>
      <c r="BA17" s="416"/>
      <c r="BB17" s="470"/>
      <c r="BC17" s="472">
        <v>45</v>
      </c>
      <c r="BE17" s="30"/>
      <c r="BF17" s="31"/>
      <c r="BG17" s="31"/>
      <c r="BH17" s="23"/>
      <c r="BI17" s="23"/>
      <c r="BJ17" s="23"/>
      <c r="BK17" s="23"/>
      <c r="BL17" s="23"/>
      <c r="BM17" s="23"/>
    </row>
    <row r="18" spans="4:65" s="17" customFormat="1" ht="24" hidden="1" customHeight="1" thickBot="1" x14ac:dyDescent="0.35">
      <c r="D18" s="45"/>
      <c r="E18" s="39"/>
      <c r="F18" s="410"/>
      <c r="G18" s="394">
        <v>66.900000000000006</v>
      </c>
      <c r="H18" s="341"/>
      <c r="I18" s="338"/>
      <c r="J18" s="353">
        <v>54.1</v>
      </c>
      <c r="K18" s="341"/>
      <c r="L18" s="339"/>
      <c r="M18" s="394">
        <v>40.4</v>
      </c>
      <c r="N18" s="341"/>
      <c r="O18" s="338"/>
      <c r="P18" s="433">
        <v>35.9</v>
      </c>
      <c r="Q18" s="390"/>
      <c r="R18" s="434"/>
      <c r="S18" s="353">
        <v>53.9</v>
      </c>
      <c r="T18" s="341"/>
      <c r="U18" s="339"/>
      <c r="V18" s="353">
        <v>67.3</v>
      </c>
      <c r="W18" s="341"/>
      <c r="X18" s="339"/>
      <c r="Y18" s="438"/>
      <c r="Z18" s="436"/>
      <c r="AA18" s="437"/>
      <c r="AB18" s="435"/>
      <c r="AC18" s="436"/>
      <c r="AD18" s="437"/>
      <c r="AE18" s="353">
        <v>67.3</v>
      </c>
      <c r="AF18" s="341"/>
      <c r="AG18" s="339"/>
      <c r="AH18" s="353">
        <v>53.9</v>
      </c>
      <c r="AI18" s="341"/>
      <c r="AJ18" s="339"/>
      <c r="AK18" s="353">
        <v>40</v>
      </c>
      <c r="AL18" s="341"/>
      <c r="AM18" s="339"/>
      <c r="AN18" s="353">
        <v>40</v>
      </c>
      <c r="AO18" s="341"/>
      <c r="AP18" s="339"/>
      <c r="AQ18" s="353">
        <v>54.2</v>
      </c>
      <c r="AR18" s="341"/>
      <c r="AS18" s="339"/>
      <c r="AT18" s="353">
        <v>66.900000000000006</v>
      </c>
      <c r="AU18" s="341"/>
      <c r="AV18" s="339"/>
      <c r="AW18" s="435"/>
      <c r="AX18" s="436"/>
      <c r="AY18" s="437"/>
      <c r="AZ18" s="438"/>
      <c r="BA18" s="436"/>
      <c r="BB18" s="437"/>
      <c r="BC18" s="473"/>
      <c r="BE18" s="30"/>
      <c r="BF18" s="30"/>
      <c r="BG18" s="30"/>
      <c r="BH18" s="23"/>
      <c r="BI18" s="23"/>
      <c r="BJ18" s="23"/>
      <c r="BK18" s="23"/>
      <c r="BL18" s="23"/>
      <c r="BM18" s="23"/>
    </row>
    <row r="19" spans="4:65" s="17" customFormat="1" ht="24" hidden="1" customHeight="1" thickTop="1" x14ac:dyDescent="0.3">
      <c r="D19" s="45"/>
      <c r="E19" s="39"/>
      <c r="F19" s="332"/>
      <c r="G19" s="335">
        <v>647</v>
      </c>
      <c r="H19" s="331" t="s">
        <v>57</v>
      </c>
      <c r="I19" s="334">
        <f>I20*G21</f>
        <v>9566700</v>
      </c>
      <c r="J19" s="335">
        <v>648</v>
      </c>
      <c r="K19" s="331" t="s">
        <v>58</v>
      </c>
      <c r="L19" s="334">
        <f>L20*J21</f>
        <v>7873500</v>
      </c>
      <c r="M19" s="346">
        <v>649</v>
      </c>
      <c r="N19" s="331" t="s">
        <v>2</v>
      </c>
      <c r="O19" s="333">
        <f>O20*M21</f>
        <v>5979200</v>
      </c>
      <c r="P19" s="335">
        <v>650</v>
      </c>
      <c r="Q19" s="331" t="s">
        <v>2</v>
      </c>
      <c r="R19" s="333">
        <f>R20*P21</f>
        <v>5979200</v>
      </c>
      <c r="S19" s="335">
        <v>651</v>
      </c>
      <c r="T19" s="331" t="s">
        <v>58</v>
      </c>
      <c r="U19" s="334">
        <f>U20*S21</f>
        <v>7898600</v>
      </c>
      <c r="V19" s="335">
        <v>652</v>
      </c>
      <c r="W19" s="331" t="s">
        <v>57</v>
      </c>
      <c r="X19" s="334">
        <f>X20*V21</f>
        <v>9691200</v>
      </c>
      <c r="Y19" s="397">
        <v>653</v>
      </c>
      <c r="Z19" s="398" t="s">
        <v>59</v>
      </c>
      <c r="AA19" s="319">
        <f>AA20*Y21</f>
        <v>0</v>
      </c>
      <c r="AB19" s="346">
        <v>654</v>
      </c>
      <c r="AC19" s="331" t="s">
        <v>59</v>
      </c>
      <c r="AD19" s="333">
        <f>AD20*AB21</f>
        <v>5268800</v>
      </c>
      <c r="AE19" s="335">
        <v>655</v>
      </c>
      <c r="AF19" s="331" t="s">
        <v>57</v>
      </c>
      <c r="AG19" s="334">
        <f>AG20*AE21</f>
        <v>9556600</v>
      </c>
      <c r="AH19" s="335">
        <v>656</v>
      </c>
      <c r="AI19" s="331" t="s">
        <v>58</v>
      </c>
      <c r="AJ19" s="334">
        <f>AJ20*AH21</f>
        <v>7844500</v>
      </c>
      <c r="AK19" s="335">
        <v>657</v>
      </c>
      <c r="AL19" s="331" t="s">
        <v>2</v>
      </c>
      <c r="AM19" s="334">
        <f>AM20*AK21</f>
        <v>5880000</v>
      </c>
      <c r="AN19" s="335">
        <v>658</v>
      </c>
      <c r="AO19" s="331" t="s">
        <v>2</v>
      </c>
      <c r="AP19" s="334">
        <f>AP20*AN21</f>
        <v>5880000</v>
      </c>
      <c r="AQ19" s="335">
        <v>659</v>
      </c>
      <c r="AR19" s="331" t="s">
        <v>58</v>
      </c>
      <c r="AS19" s="334">
        <f>AS20*AQ21</f>
        <v>7873500</v>
      </c>
      <c r="AT19" s="335">
        <v>660</v>
      </c>
      <c r="AU19" s="331" t="s">
        <v>57</v>
      </c>
      <c r="AV19" s="334">
        <f>AV20*AT21</f>
        <v>9499800</v>
      </c>
      <c r="AW19" s="346">
        <v>661</v>
      </c>
      <c r="AX19" s="331" t="s">
        <v>59</v>
      </c>
      <c r="AY19" s="334">
        <f>AY20*AW21</f>
        <v>5017000</v>
      </c>
      <c r="AZ19" s="346">
        <v>662</v>
      </c>
      <c r="BA19" s="331" t="s">
        <v>59</v>
      </c>
      <c r="BB19" s="333">
        <f>BB20*AZ21</f>
        <v>5017000</v>
      </c>
      <c r="BC19" s="476"/>
    </row>
    <row r="20" spans="4:65" s="17" customFormat="1" ht="24" hidden="1" customHeight="1" x14ac:dyDescent="0.3">
      <c r="D20" s="45">
        <f>+D23</f>
        <v>1000</v>
      </c>
      <c r="E20" s="39"/>
      <c r="F20" s="336">
        <v>44</v>
      </c>
      <c r="G20" s="241"/>
      <c r="H20" s="251"/>
      <c r="I20" s="316">
        <f>+I23+D20</f>
        <v>143000</v>
      </c>
      <c r="J20" s="241"/>
      <c r="K20" s="251"/>
      <c r="L20" s="316">
        <f>+L23+$D20</f>
        <v>145000</v>
      </c>
      <c r="M20" s="251"/>
      <c r="N20" s="251"/>
      <c r="O20" s="316">
        <f>+O23+$D20</f>
        <v>148000</v>
      </c>
      <c r="P20" s="241"/>
      <c r="Q20" s="251"/>
      <c r="R20" s="316">
        <f>+R23+$D20</f>
        <v>148000</v>
      </c>
      <c r="S20" s="241"/>
      <c r="T20" s="251"/>
      <c r="U20" s="316">
        <f>+U23+$D20</f>
        <v>146000</v>
      </c>
      <c r="V20" s="241"/>
      <c r="W20" s="251"/>
      <c r="X20" s="316">
        <f>+X23+$D20</f>
        <v>144000</v>
      </c>
      <c r="Y20" s="383"/>
      <c r="Z20" s="474"/>
      <c r="AA20" s="322"/>
      <c r="AB20" s="251"/>
      <c r="AC20" s="251"/>
      <c r="AD20" s="316">
        <f>+AD23+$D20</f>
        <v>148000</v>
      </c>
      <c r="AE20" s="241"/>
      <c r="AF20" s="251"/>
      <c r="AG20" s="316">
        <f>+AG23+$D20</f>
        <v>142000</v>
      </c>
      <c r="AH20" s="241"/>
      <c r="AI20" s="251"/>
      <c r="AJ20" s="316">
        <f>+AJ23+$D20</f>
        <v>145000</v>
      </c>
      <c r="AK20" s="241"/>
      <c r="AL20" s="251"/>
      <c r="AM20" s="316">
        <f>+AM23+$D20</f>
        <v>147000</v>
      </c>
      <c r="AN20" s="241"/>
      <c r="AO20" s="251"/>
      <c r="AP20" s="316">
        <f>+AP23+$D20</f>
        <v>147000</v>
      </c>
      <c r="AQ20" s="241"/>
      <c r="AR20" s="251"/>
      <c r="AS20" s="316">
        <f>+AS23+$D20</f>
        <v>145000</v>
      </c>
      <c r="AT20" s="241"/>
      <c r="AU20" s="251"/>
      <c r="AV20" s="316">
        <f>+AV23+$D20</f>
        <v>142000</v>
      </c>
      <c r="AW20" s="251"/>
      <c r="AX20" s="251"/>
      <c r="AY20" s="316">
        <f>+AY23+$D20</f>
        <v>145000</v>
      </c>
      <c r="AZ20" s="251"/>
      <c r="BA20" s="251"/>
      <c r="BB20" s="315">
        <f>+BB23+$D20</f>
        <v>145000</v>
      </c>
      <c r="BC20" s="478">
        <v>44</v>
      </c>
      <c r="BE20" s="30"/>
      <c r="BF20" s="31"/>
      <c r="BG20" s="31"/>
      <c r="BH20" s="23"/>
      <c r="BI20" s="23"/>
      <c r="BJ20" s="23"/>
      <c r="BK20" s="23"/>
      <c r="BL20" s="23"/>
      <c r="BM20" s="23"/>
    </row>
    <row r="21" spans="4:65" s="17" customFormat="1" ht="24" hidden="1" customHeight="1" thickBot="1" x14ac:dyDescent="0.35">
      <c r="D21" s="45"/>
      <c r="E21" s="39"/>
      <c r="F21" s="336"/>
      <c r="G21" s="290">
        <v>66.900000000000006</v>
      </c>
      <c r="H21" s="244"/>
      <c r="I21" s="245"/>
      <c r="J21" s="249">
        <v>54.3</v>
      </c>
      <c r="K21" s="244"/>
      <c r="L21" s="245"/>
      <c r="M21" s="290">
        <v>40.4</v>
      </c>
      <c r="N21" s="244"/>
      <c r="O21" s="253"/>
      <c r="P21" s="249">
        <v>40.4</v>
      </c>
      <c r="Q21" s="244"/>
      <c r="R21" s="253"/>
      <c r="S21" s="249">
        <v>54.1</v>
      </c>
      <c r="T21" s="244"/>
      <c r="U21" s="245"/>
      <c r="V21" s="310">
        <v>67.3</v>
      </c>
      <c r="W21" s="244"/>
      <c r="X21" s="245"/>
      <c r="Y21" s="400">
        <v>31.4</v>
      </c>
      <c r="Z21" s="401"/>
      <c r="AA21" s="486"/>
      <c r="AB21" s="290">
        <v>35.6</v>
      </c>
      <c r="AC21" s="244"/>
      <c r="AD21" s="253"/>
      <c r="AE21" s="310">
        <v>67.3</v>
      </c>
      <c r="AF21" s="247"/>
      <c r="AG21" s="248"/>
      <c r="AH21" s="310">
        <v>54.1</v>
      </c>
      <c r="AI21" s="247"/>
      <c r="AJ21" s="248"/>
      <c r="AK21" s="310">
        <f>+AK24</f>
        <v>40</v>
      </c>
      <c r="AL21" s="247"/>
      <c r="AM21" s="248"/>
      <c r="AN21" s="396">
        <f>+AN24</f>
        <v>40</v>
      </c>
      <c r="AO21" s="247"/>
      <c r="AP21" s="248"/>
      <c r="AQ21" s="310">
        <v>54.3</v>
      </c>
      <c r="AR21" s="247"/>
      <c r="AS21" s="248"/>
      <c r="AT21" s="310">
        <v>66.900000000000006</v>
      </c>
      <c r="AU21" s="247"/>
      <c r="AV21" s="248"/>
      <c r="AW21" s="290">
        <v>34.6</v>
      </c>
      <c r="AX21" s="244"/>
      <c r="AY21" s="245"/>
      <c r="AZ21" s="290">
        <v>34.6</v>
      </c>
      <c r="BA21" s="244"/>
      <c r="BB21" s="253"/>
      <c r="BC21" s="478"/>
      <c r="BE21" s="30"/>
      <c r="BF21" s="30"/>
      <c r="BG21" s="30"/>
      <c r="BH21" s="23"/>
      <c r="BI21" s="23"/>
      <c r="BJ21" s="23"/>
      <c r="BK21" s="23"/>
      <c r="BL21" s="23"/>
      <c r="BM21" s="23"/>
    </row>
    <row r="22" spans="4:65" s="17" customFormat="1" ht="24" hidden="1" customHeight="1" x14ac:dyDescent="0.3">
      <c r="D22" s="45"/>
      <c r="E22" s="39"/>
      <c r="F22" s="342"/>
      <c r="G22" s="288">
        <v>631</v>
      </c>
      <c r="H22" s="239" t="s">
        <v>57</v>
      </c>
      <c r="I22" s="252">
        <f>I23*G24</f>
        <v>9499800</v>
      </c>
      <c r="J22" s="238">
        <v>632</v>
      </c>
      <c r="K22" s="395" t="s">
        <v>58</v>
      </c>
      <c r="L22" s="240">
        <f>L23*J24</f>
        <v>7819200</v>
      </c>
      <c r="M22" s="288">
        <v>633</v>
      </c>
      <c r="N22" s="239" t="s">
        <v>2</v>
      </c>
      <c r="O22" s="252">
        <f>O23*M24</f>
        <v>5938800</v>
      </c>
      <c r="P22" s="238">
        <v>634</v>
      </c>
      <c r="Q22" s="239" t="s">
        <v>2</v>
      </c>
      <c r="R22" s="252">
        <f>R23*P24</f>
        <v>5938800</v>
      </c>
      <c r="S22" s="238">
        <v>635</v>
      </c>
      <c r="T22" s="239" t="s">
        <v>58</v>
      </c>
      <c r="U22" s="252">
        <f>U23*S24</f>
        <v>7844500</v>
      </c>
      <c r="V22" s="238">
        <v>636</v>
      </c>
      <c r="W22" s="239" t="s">
        <v>57</v>
      </c>
      <c r="X22" s="240">
        <f>X23*V24</f>
        <v>9623900</v>
      </c>
      <c r="Y22" s="382">
        <v>637</v>
      </c>
      <c r="Z22" s="479" t="s">
        <v>59</v>
      </c>
      <c r="AA22" s="319">
        <f>AA23*Y24</f>
        <v>0</v>
      </c>
      <c r="AB22" s="288">
        <v>638</v>
      </c>
      <c r="AC22" s="239" t="s">
        <v>59</v>
      </c>
      <c r="AD22" s="252">
        <f>AD23*AB24</f>
        <v>5233200</v>
      </c>
      <c r="AE22" s="238">
        <v>639</v>
      </c>
      <c r="AF22" s="239" t="s">
        <v>57</v>
      </c>
      <c r="AG22" s="252">
        <f>AG23*AE24</f>
        <v>9489300</v>
      </c>
      <c r="AH22" s="238">
        <v>640</v>
      </c>
      <c r="AI22" s="239" t="s">
        <v>58</v>
      </c>
      <c r="AJ22" s="252">
        <f>AJ23*AH24</f>
        <v>7790400</v>
      </c>
      <c r="AK22" s="238">
        <v>641</v>
      </c>
      <c r="AL22" s="239" t="s">
        <v>2</v>
      </c>
      <c r="AM22" s="252">
        <f>AM23*AK24</f>
        <v>5840000</v>
      </c>
      <c r="AN22" s="238">
        <v>642</v>
      </c>
      <c r="AO22" s="239" t="s">
        <v>2</v>
      </c>
      <c r="AP22" s="252">
        <f>AP23*AN24</f>
        <v>5840000</v>
      </c>
      <c r="AQ22" s="238">
        <v>643</v>
      </c>
      <c r="AR22" s="239" t="s">
        <v>58</v>
      </c>
      <c r="AS22" s="252">
        <f>AS23*AQ24</f>
        <v>7819200</v>
      </c>
      <c r="AT22" s="238">
        <v>644</v>
      </c>
      <c r="AU22" s="239" t="s">
        <v>57</v>
      </c>
      <c r="AV22" s="252">
        <f>AV23*AT24</f>
        <v>9432900</v>
      </c>
      <c r="AW22" s="238">
        <v>645</v>
      </c>
      <c r="AX22" s="239" t="s">
        <v>59</v>
      </c>
      <c r="AY22" s="240">
        <f>AY23*AW24</f>
        <v>4982400</v>
      </c>
      <c r="AZ22" s="288">
        <v>646</v>
      </c>
      <c r="BA22" s="239" t="s">
        <v>59</v>
      </c>
      <c r="BB22" s="252">
        <f>BB23*AZ24</f>
        <v>4982400</v>
      </c>
      <c r="BC22" s="480"/>
    </row>
    <row r="23" spans="4:65" s="17" customFormat="1" ht="24" hidden="1" customHeight="1" x14ac:dyDescent="0.3">
      <c r="D23" s="45">
        <f>+D26</f>
        <v>1000</v>
      </c>
      <c r="E23" s="39"/>
      <c r="F23" s="336">
        <v>43</v>
      </c>
      <c r="G23" s="291"/>
      <c r="H23" s="251"/>
      <c r="I23" s="318">
        <f>+I26+D23</f>
        <v>142000</v>
      </c>
      <c r="J23" s="241"/>
      <c r="K23" s="251"/>
      <c r="L23" s="316">
        <f>+L26+$D23</f>
        <v>144000</v>
      </c>
      <c r="M23" s="251"/>
      <c r="N23" s="251"/>
      <c r="O23" s="316">
        <f>+O26+$D23</f>
        <v>147000</v>
      </c>
      <c r="P23" s="241"/>
      <c r="Q23" s="251"/>
      <c r="R23" s="316">
        <f>+R26+$D23</f>
        <v>147000</v>
      </c>
      <c r="S23" s="241"/>
      <c r="T23" s="251"/>
      <c r="U23" s="316">
        <f>+U26+$D23</f>
        <v>145000</v>
      </c>
      <c r="V23" s="241"/>
      <c r="W23" s="251"/>
      <c r="X23" s="316">
        <f>+X26+$D23</f>
        <v>143000</v>
      </c>
      <c r="Y23" s="383"/>
      <c r="Z23" s="474"/>
      <c r="AA23" s="321"/>
      <c r="AB23" s="251"/>
      <c r="AC23" s="251"/>
      <c r="AD23" s="318">
        <f>+AD26+$D23</f>
        <v>147000</v>
      </c>
      <c r="AE23" s="241"/>
      <c r="AF23" s="251"/>
      <c r="AG23" s="316">
        <f>+AG26+$D23</f>
        <v>141000</v>
      </c>
      <c r="AH23" s="241"/>
      <c r="AI23" s="251"/>
      <c r="AJ23" s="316">
        <f>+AJ26+$D23</f>
        <v>144000</v>
      </c>
      <c r="AK23" s="241"/>
      <c r="AL23" s="251"/>
      <c r="AM23" s="316">
        <f>+AM26+$D23</f>
        <v>146000</v>
      </c>
      <c r="AN23" s="241"/>
      <c r="AO23" s="251"/>
      <c r="AP23" s="316">
        <f>+AP26+$D23</f>
        <v>146000</v>
      </c>
      <c r="AQ23" s="241"/>
      <c r="AR23" s="251"/>
      <c r="AS23" s="316">
        <f>+AS26+$D23</f>
        <v>144000</v>
      </c>
      <c r="AT23" s="241"/>
      <c r="AU23" s="251"/>
      <c r="AV23" s="318">
        <f>+AV26+$D23</f>
        <v>141000</v>
      </c>
      <c r="AW23" s="241"/>
      <c r="AX23" s="251"/>
      <c r="AY23" s="316">
        <f>+AY26+$D23</f>
        <v>144000</v>
      </c>
      <c r="AZ23" s="251"/>
      <c r="BA23" s="251"/>
      <c r="BB23" s="315">
        <f>+BB26+$D23</f>
        <v>144000</v>
      </c>
      <c r="BC23" s="478">
        <v>43</v>
      </c>
      <c r="BE23" s="30"/>
      <c r="BF23" s="31"/>
      <c r="BG23" s="31"/>
      <c r="BH23" s="23"/>
      <c r="BI23" s="23"/>
      <c r="BJ23" s="23"/>
      <c r="BK23" s="23"/>
      <c r="BL23" s="23"/>
      <c r="BM23" s="23"/>
    </row>
    <row r="24" spans="4:65" s="17" customFormat="1" ht="24" hidden="1" customHeight="1" thickBot="1" x14ac:dyDescent="0.35">
      <c r="D24" s="45"/>
      <c r="E24" s="39"/>
      <c r="F24" s="336"/>
      <c r="G24" s="290">
        <v>66.900000000000006</v>
      </c>
      <c r="H24" s="244"/>
      <c r="I24" s="253"/>
      <c r="J24" s="249">
        <v>54.3</v>
      </c>
      <c r="K24" s="244"/>
      <c r="L24" s="245"/>
      <c r="M24" s="290">
        <v>40.4</v>
      </c>
      <c r="N24" s="244"/>
      <c r="O24" s="253"/>
      <c r="P24" s="249">
        <v>40.4</v>
      </c>
      <c r="Q24" s="244"/>
      <c r="R24" s="253"/>
      <c r="S24" s="249">
        <v>54.1</v>
      </c>
      <c r="T24" s="244"/>
      <c r="U24" s="245"/>
      <c r="V24" s="310">
        <v>67.3</v>
      </c>
      <c r="W24" s="244"/>
      <c r="X24" s="245"/>
      <c r="Y24" s="384">
        <v>31.4</v>
      </c>
      <c r="Z24" s="385"/>
      <c r="AA24" s="380"/>
      <c r="AB24" s="290">
        <v>35.6</v>
      </c>
      <c r="AC24" s="244"/>
      <c r="AD24" s="253"/>
      <c r="AE24" s="310">
        <v>67.3</v>
      </c>
      <c r="AF24" s="247"/>
      <c r="AG24" s="248"/>
      <c r="AH24" s="310">
        <v>54.1</v>
      </c>
      <c r="AI24" s="247"/>
      <c r="AJ24" s="248"/>
      <c r="AK24" s="310">
        <f>+AK27</f>
        <v>40</v>
      </c>
      <c r="AL24" s="247"/>
      <c r="AM24" s="248"/>
      <c r="AN24" s="396">
        <f>+AN27</f>
        <v>40</v>
      </c>
      <c r="AO24" s="247"/>
      <c r="AP24" s="248"/>
      <c r="AQ24" s="310">
        <v>54.3</v>
      </c>
      <c r="AR24" s="247"/>
      <c r="AS24" s="248"/>
      <c r="AT24" s="310">
        <v>66.900000000000006</v>
      </c>
      <c r="AU24" s="247"/>
      <c r="AV24" s="289"/>
      <c r="AW24" s="243">
        <v>34.6</v>
      </c>
      <c r="AX24" s="244"/>
      <c r="AY24" s="245"/>
      <c r="AZ24" s="290">
        <v>34.6</v>
      </c>
      <c r="BA24" s="244"/>
      <c r="BB24" s="253"/>
      <c r="BC24" s="478"/>
      <c r="BE24" s="30"/>
      <c r="BF24" s="30"/>
      <c r="BG24" s="30"/>
      <c r="BH24" s="23"/>
      <c r="BI24" s="23"/>
      <c r="BJ24" s="23"/>
      <c r="BK24" s="23"/>
      <c r="BL24" s="23"/>
      <c r="BM24" s="23"/>
    </row>
    <row r="25" spans="4:65" s="17" customFormat="1" ht="24" hidden="1" customHeight="1" x14ac:dyDescent="0.3">
      <c r="D25" s="45"/>
      <c r="E25" s="39"/>
      <c r="F25" s="342"/>
      <c r="G25" s="288">
        <v>615</v>
      </c>
      <c r="H25" s="239" t="s">
        <v>57</v>
      </c>
      <c r="I25" s="252">
        <f>I26*G27</f>
        <v>9432900</v>
      </c>
      <c r="J25" s="238">
        <v>616</v>
      </c>
      <c r="K25" s="395" t="s">
        <v>58</v>
      </c>
      <c r="L25" s="240">
        <f>L26*J27</f>
        <v>7764900</v>
      </c>
      <c r="M25" s="288">
        <v>617</v>
      </c>
      <c r="N25" s="239" t="s">
        <v>2</v>
      </c>
      <c r="O25" s="252">
        <f>O26*M27</f>
        <v>5898400</v>
      </c>
      <c r="P25" s="238">
        <v>618</v>
      </c>
      <c r="Q25" s="239" t="s">
        <v>2</v>
      </c>
      <c r="R25" s="252">
        <f>R26*P27</f>
        <v>5898400</v>
      </c>
      <c r="S25" s="238">
        <v>619</v>
      </c>
      <c r="T25" s="239" t="s">
        <v>58</v>
      </c>
      <c r="U25" s="252">
        <f>U26*S27</f>
        <v>7790400</v>
      </c>
      <c r="V25" s="238">
        <v>620</v>
      </c>
      <c r="W25" s="239" t="s">
        <v>57</v>
      </c>
      <c r="X25" s="240">
        <f>X26*V27</f>
        <v>9556600</v>
      </c>
      <c r="Y25" s="481">
        <v>621</v>
      </c>
      <c r="Z25" s="482" t="s">
        <v>59</v>
      </c>
      <c r="AA25" s="320">
        <f>AA26*Y27</f>
        <v>0</v>
      </c>
      <c r="AB25" s="288">
        <v>622</v>
      </c>
      <c r="AC25" s="239" t="s">
        <v>59</v>
      </c>
      <c r="AD25" s="252">
        <f>AD26*AB27</f>
        <v>5197600</v>
      </c>
      <c r="AE25" s="238">
        <v>623</v>
      </c>
      <c r="AF25" s="239" t="s">
        <v>57</v>
      </c>
      <c r="AG25" s="252">
        <f>AG26*AE27</f>
        <v>9422000</v>
      </c>
      <c r="AH25" s="238">
        <v>624</v>
      </c>
      <c r="AI25" s="239" t="s">
        <v>58</v>
      </c>
      <c r="AJ25" s="252">
        <f>AJ26*AH27</f>
        <v>7736300</v>
      </c>
      <c r="AK25" s="238">
        <v>625</v>
      </c>
      <c r="AL25" s="239" t="s">
        <v>2</v>
      </c>
      <c r="AM25" s="252">
        <f>AM26*AK27</f>
        <v>5800000</v>
      </c>
      <c r="AN25" s="238">
        <v>626</v>
      </c>
      <c r="AO25" s="239" t="s">
        <v>2</v>
      </c>
      <c r="AP25" s="252">
        <f>AP26*AN27</f>
        <v>5800000</v>
      </c>
      <c r="AQ25" s="238">
        <v>627</v>
      </c>
      <c r="AR25" s="239" t="s">
        <v>58</v>
      </c>
      <c r="AS25" s="252">
        <f>AS26*AQ27</f>
        <v>7764900</v>
      </c>
      <c r="AT25" s="238">
        <v>628</v>
      </c>
      <c r="AU25" s="239" t="s">
        <v>57</v>
      </c>
      <c r="AV25" s="252">
        <f>AV26*AT27</f>
        <v>9366000</v>
      </c>
      <c r="AW25" s="238">
        <v>629</v>
      </c>
      <c r="AX25" s="239" t="s">
        <v>59</v>
      </c>
      <c r="AY25" s="240">
        <f>AY26*AW27</f>
        <v>4947800</v>
      </c>
      <c r="AZ25" s="288">
        <v>630</v>
      </c>
      <c r="BA25" s="239" t="s">
        <v>59</v>
      </c>
      <c r="BB25" s="252">
        <f>BB26*AZ27</f>
        <v>4947800</v>
      </c>
      <c r="BC25" s="480"/>
    </row>
    <row r="26" spans="4:65" s="17" customFormat="1" ht="24" hidden="1" customHeight="1" x14ac:dyDescent="0.3">
      <c r="D26" s="45">
        <f>+D29</f>
        <v>1000</v>
      </c>
      <c r="E26" s="39"/>
      <c r="F26" s="336">
        <v>42</v>
      </c>
      <c r="G26" s="291"/>
      <c r="H26" s="251"/>
      <c r="I26" s="318">
        <f>+I29+D26</f>
        <v>141000</v>
      </c>
      <c r="J26" s="241"/>
      <c r="K26" s="251"/>
      <c r="L26" s="316">
        <f>+L29+$D26</f>
        <v>143000</v>
      </c>
      <c r="M26" s="251"/>
      <c r="N26" s="251"/>
      <c r="O26" s="316">
        <f>+O29+$D26</f>
        <v>146000</v>
      </c>
      <c r="P26" s="241"/>
      <c r="Q26" s="251"/>
      <c r="R26" s="316">
        <f>+R29+$D26</f>
        <v>146000</v>
      </c>
      <c r="S26" s="241"/>
      <c r="T26" s="251"/>
      <c r="U26" s="316">
        <f>+U29+$D26</f>
        <v>144000</v>
      </c>
      <c r="V26" s="241"/>
      <c r="W26" s="251"/>
      <c r="X26" s="316">
        <f>+X29+$D26</f>
        <v>142000</v>
      </c>
      <c r="Y26" s="483"/>
      <c r="Z26" s="474"/>
      <c r="AA26" s="322"/>
      <c r="AB26" s="251"/>
      <c r="AC26" s="251"/>
      <c r="AD26" s="316">
        <f>+AD29+$D26</f>
        <v>146000</v>
      </c>
      <c r="AE26" s="241"/>
      <c r="AF26" s="251"/>
      <c r="AG26" s="316">
        <f>+AG29+$D26</f>
        <v>140000</v>
      </c>
      <c r="AH26" s="241"/>
      <c r="AI26" s="251"/>
      <c r="AJ26" s="316">
        <f>+AJ29+$D26</f>
        <v>143000</v>
      </c>
      <c r="AK26" s="241"/>
      <c r="AL26" s="251"/>
      <c r="AM26" s="316">
        <f>+AM29+$D26</f>
        <v>145000</v>
      </c>
      <c r="AN26" s="241"/>
      <c r="AO26" s="251"/>
      <c r="AP26" s="316">
        <f>+AP29+$D26</f>
        <v>145000</v>
      </c>
      <c r="AQ26" s="241"/>
      <c r="AR26" s="251"/>
      <c r="AS26" s="316">
        <f>+AS29+$D26</f>
        <v>143000</v>
      </c>
      <c r="AT26" s="241"/>
      <c r="AU26" s="251"/>
      <c r="AV26" s="318">
        <f>+AV29+$D26</f>
        <v>140000</v>
      </c>
      <c r="AW26" s="241"/>
      <c r="AX26" s="251"/>
      <c r="AY26" s="316">
        <f>+AY29+$D26</f>
        <v>143000</v>
      </c>
      <c r="AZ26" s="251"/>
      <c r="BA26" s="251"/>
      <c r="BB26" s="315">
        <f>+BB29+$D26</f>
        <v>143000</v>
      </c>
      <c r="BC26" s="478">
        <v>42</v>
      </c>
      <c r="BE26" s="30"/>
      <c r="BF26" s="31"/>
      <c r="BG26" s="31"/>
      <c r="BH26" s="23"/>
      <c r="BI26" s="23"/>
      <c r="BJ26" s="23"/>
      <c r="BK26" s="23"/>
      <c r="BL26" s="23"/>
      <c r="BM26" s="23"/>
    </row>
    <row r="27" spans="4:65" s="17" customFormat="1" ht="24" hidden="1" customHeight="1" thickBot="1" x14ac:dyDescent="0.35">
      <c r="D27" s="45"/>
      <c r="E27" s="39"/>
      <c r="F27" s="336"/>
      <c r="G27" s="290">
        <v>66.900000000000006</v>
      </c>
      <c r="H27" s="244"/>
      <c r="I27" s="253"/>
      <c r="J27" s="249">
        <v>54.3</v>
      </c>
      <c r="K27" s="244"/>
      <c r="L27" s="245"/>
      <c r="M27" s="290">
        <v>40.4</v>
      </c>
      <c r="N27" s="244"/>
      <c r="O27" s="253"/>
      <c r="P27" s="249">
        <v>40.4</v>
      </c>
      <c r="Q27" s="244"/>
      <c r="R27" s="253"/>
      <c r="S27" s="249">
        <v>54.1</v>
      </c>
      <c r="T27" s="244"/>
      <c r="U27" s="245"/>
      <c r="V27" s="310">
        <v>67.3</v>
      </c>
      <c r="W27" s="244"/>
      <c r="X27" s="245"/>
      <c r="Y27" s="484">
        <v>31.4</v>
      </c>
      <c r="Z27" s="485"/>
      <c r="AA27" s="486"/>
      <c r="AB27" s="290">
        <v>35.6</v>
      </c>
      <c r="AC27" s="244"/>
      <c r="AD27" s="253"/>
      <c r="AE27" s="310">
        <v>67.3</v>
      </c>
      <c r="AF27" s="247"/>
      <c r="AG27" s="248"/>
      <c r="AH27" s="310">
        <v>54.1</v>
      </c>
      <c r="AI27" s="247"/>
      <c r="AJ27" s="248"/>
      <c r="AK27" s="310">
        <f>+AK30</f>
        <v>40</v>
      </c>
      <c r="AL27" s="247"/>
      <c r="AM27" s="248"/>
      <c r="AN27" s="396">
        <f>+AN30</f>
        <v>40</v>
      </c>
      <c r="AO27" s="247"/>
      <c r="AP27" s="248"/>
      <c r="AQ27" s="310">
        <v>54.3</v>
      </c>
      <c r="AR27" s="247"/>
      <c r="AS27" s="248"/>
      <c r="AT27" s="310">
        <v>66.900000000000006</v>
      </c>
      <c r="AU27" s="247"/>
      <c r="AV27" s="289"/>
      <c r="AW27" s="243">
        <v>34.6</v>
      </c>
      <c r="AX27" s="244"/>
      <c r="AY27" s="245"/>
      <c r="AZ27" s="290">
        <v>34.6</v>
      </c>
      <c r="BA27" s="244"/>
      <c r="BB27" s="253"/>
      <c r="BC27" s="478"/>
      <c r="BE27" s="30"/>
      <c r="BF27" s="30"/>
      <c r="BG27" s="30"/>
      <c r="BH27" s="23"/>
      <c r="BI27" s="23"/>
      <c r="BJ27" s="23"/>
      <c r="BK27" s="23"/>
      <c r="BL27" s="23"/>
      <c r="BM27" s="23"/>
    </row>
    <row r="28" spans="4:65" s="17" customFormat="1" ht="24" hidden="1" customHeight="1" x14ac:dyDescent="0.3">
      <c r="D28" s="45"/>
      <c r="E28" s="39"/>
      <c r="F28" s="342"/>
      <c r="G28" s="288">
        <v>599</v>
      </c>
      <c r="H28" s="239" t="s">
        <v>57</v>
      </c>
      <c r="I28" s="252">
        <f>I29*G30</f>
        <v>9366000</v>
      </c>
      <c r="J28" s="238">
        <v>600</v>
      </c>
      <c r="K28" s="395" t="s">
        <v>58</v>
      </c>
      <c r="L28" s="240">
        <f>L29*J30</f>
        <v>7710600</v>
      </c>
      <c r="M28" s="288">
        <v>601</v>
      </c>
      <c r="N28" s="239" t="s">
        <v>2</v>
      </c>
      <c r="O28" s="252">
        <f>O29*M30</f>
        <v>5858000</v>
      </c>
      <c r="P28" s="238">
        <v>602</v>
      </c>
      <c r="Q28" s="239" t="s">
        <v>2</v>
      </c>
      <c r="R28" s="252">
        <f>R29*P30</f>
        <v>5858000</v>
      </c>
      <c r="S28" s="238">
        <v>603</v>
      </c>
      <c r="T28" s="239" t="s">
        <v>58</v>
      </c>
      <c r="U28" s="252">
        <f>U29*S30</f>
        <v>7736300</v>
      </c>
      <c r="V28" s="238">
        <v>604</v>
      </c>
      <c r="W28" s="239" t="s">
        <v>57</v>
      </c>
      <c r="X28" s="240">
        <f>X29*V30</f>
        <v>9489300</v>
      </c>
      <c r="Y28" s="481">
        <v>605</v>
      </c>
      <c r="Z28" s="479" t="s">
        <v>59</v>
      </c>
      <c r="AA28" s="320">
        <f>AA29*Y30</f>
        <v>0</v>
      </c>
      <c r="AB28" s="288">
        <v>606</v>
      </c>
      <c r="AC28" s="239" t="s">
        <v>59</v>
      </c>
      <c r="AD28" s="252">
        <f>AD29*AB30</f>
        <v>5162000</v>
      </c>
      <c r="AE28" s="238">
        <v>607</v>
      </c>
      <c r="AF28" s="239" t="s">
        <v>57</v>
      </c>
      <c r="AG28" s="252">
        <f>AG29*AE30</f>
        <v>9354700</v>
      </c>
      <c r="AH28" s="238">
        <v>608</v>
      </c>
      <c r="AI28" s="239" t="s">
        <v>58</v>
      </c>
      <c r="AJ28" s="252">
        <f>AJ29*AH30</f>
        <v>7682200</v>
      </c>
      <c r="AK28" s="238">
        <v>609</v>
      </c>
      <c r="AL28" s="239" t="s">
        <v>2</v>
      </c>
      <c r="AM28" s="252">
        <f>AM29*AK30</f>
        <v>5760000</v>
      </c>
      <c r="AN28" s="238">
        <v>610</v>
      </c>
      <c r="AO28" s="239" t="s">
        <v>2</v>
      </c>
      <c r="AP28" s="252">
        <f>AP29*AN30</f>
        <v>5760000</v>
      </c>
      <c r="AQ28" s="238">
        <v>611</v>
      </c>
      <c r="AR28" s="239" t="s">
        <v>58</v>
      </c>
      <c r="AS28" s="252">
        <f>AS29*AQ30</f>
        <v>7710600</v>
      </c>
      <c r="AT28" s="238">
        <v>612</v>
      </c>
      <c r="AU28" s="239" t="s">
        <v>57</v>
      </c>
      <c r="AV28" s="252">
        <f>AV29*AT30</f>
        <v>9299100</v>
      </c>
      <c r="AW28" s="238">
        <v>613</v>
      </c>
      <c r="AX28" s="239" t="s">
        <v>59</v>
      </c>
      <c r="AY28" s="240">
        <f>AY29*AW30</f>
        <v>4913200</v>
      </c>
      <c r="AZ28" s="288">
        <v>614</v>
      </c>
      <c r="BA28" s="239" t="s">
        <v>59</v>
      </c>
      <c r="BB28" s="252">
        <f>BB29*AZ30</f>
        <v>4913200</v>
      </c>
      <c r="BC28" s="480"/>
    </row>
    <row r="29" spans="4:65" s="17" customFormat="1" ht="24" hidden="1" customHeight="1" x14ac:dyDescent="0.3">
      <c r="D29" s="45">
        <f>+D32</f>
        <v>1000</v>
      </c>
      <c r="E29" s="39"/>
      <c r="F29" s="336">
        <v>41</v>
      </c>
      <c r="G29" s="291"/>
      <c r="H29" s="251"/>
      <c r="I29" s="318">
        <f>+I32+D29</f>
        <v>140000</v>
      </c>
      <c r="J29" s="241"/>
      <c r="K29" s="251"/>
      <c r="L29" s="316">
        <f>+L32+$D29</f>
        <v>142000</v>
      </c>
      <c r="M29" s="251"/>
      <c r="N29" s="251"/>
      <c r="O29" s="316">
        <f>+O32+$D29</f>
        <v>145000</v>
      </c>
      <c r="P29" s="241"/>
      <c r="Q29" s="251"/>
      <c r="R29" s="316">
        <f>+R32+$D29</f>
        <v>145000</v>
      </c>
      <c r="S29" s="241"/>
      <c r="T29" s="251"/>
      <c r="U29" s="316">
        <f>+U32+$D29</f>
        <v>143000</v>
      </c>
      <c r="V29" s="241"/>
      <c r="W29" s="251"/>
      <c r="X29" s="316">
        <f>+X32+$D29</f>
        <v>141000</v>
      </c>
      <c r="Y29" s="483"/>
      <c r="Z29" s="474"/>
      <c r="AA29" s="322"/>
      <c r="AB29" s="251"/>
      <c r="AC29" s="251"/>
      <c r="AD29" s="316">
        <f>+AD32+$D29</f>
        <v>145000</v>
      </c>
      <c r="AE29" s="241"/>
      <c r="AF29" s="251"/>
      <c r="AG29" s="316">
        <f>+AG32+$D29</f>
        <v>139000</v>
      </c>
      <c r="AH29" s="241"/>
      <c r="AI29" s="251"/>
      <c r="AJ29" s="316">
        <f>+AJ32+$D29</f>
        <v>142000</v>
      </c>
      <c r="AK29" s="241"/>
      <c r="AL29" s="251"/>
      <c r="AM29" s="316">
        <f>+AM32+$D29</f>
        <v>144000</v>
      </c>
      <c r="AN29" s="241"/>
      <c r="AO29" s="251"/>
      <c r="AP29" s="316">
        <f>+AP32+$D29</f>
        <v>144000</v>
      </c>
      <c r="AQ29" s="241"/>
      <c r="AR29" s="251"/>
      <c r="AS29" s="316">
        <f>+AS32+$D29</f>
        <v>142000</v>
      </c>
      <c r="AT29" s="241"/>
      <c r="AU29" s="251"/>
      <c r="AV29" s="318">
        <f>+AV32+$D29</f>
        <v>139000</v>
      </c>
      <c r="AW29" s="241"/>
      <c r="AX29" s="251"/>
      <c r="AY29" s="316">
        <f>+AY32+$D29</f>
        <v>142000</v>
      </c>
      <c r="AZ29" s="251"/>
      <c r="BA29" s="251"/>
      <c r="BB29" s="315">
        <f>+BB32+$D29</f>
        <v>142000</v>
      </c>
      <c r="BC29" s="478">
        <v>41</v>
      </c>
      <c r="BE29" s="30"/>
      <c r="BF29" s="31"/>
      <c r="BG29" s="31"/>
      <c r="BH29" s="23"/>
      <c r="BI29" s="23"/>
      <c r="BJ29" s="23"/>
      <c r="BK29" s="23"/>
      <c r="BL29" s="23"/>
      <c r="BM29" s="23"/>
    </row>
    <row r="30" spans="4:65" s="17" customFormat="1" ht="24" hidden="1" customHeight="1" thickBot="1" x14ac:dyDescent="0.35">
      <c r="D30" s="45"/>
      <c r="E30" s="39"/>
      <c r="F30" s="336"/>
      <c r="G30" s="290">
        <v>66.900000000000006</v>
      </c>
      <c r="H30" s="244"/>
      <c r="I30" s="253"/>
      <c r="J30" s="249">
        <v>54.3</v>
      </c>
      <c r="K30" s="244"/>
      <c r="L30" s="245"/>
      <c r="M30" s="290">
        <v>40.4</v>
      </c>
      <c r="N30" s="244"/>
      <c r="O30" s="253"/>
      <c r="P30" s="249">
        <v>40.4</v>
      </c>
      <c r="Q30" s="244"/>
      <c r="R30" s="253"/>
      <c r="S30" s="249">
        <v>54.1</v>
      </c>
      <c r="T30" s="244"/>
      <c r="U30" s="245"/>
      <c r="V30" s="310">
        <v>67.3</v>
      </c>
      <c r="W30" s="244"/>
      <c r="X30" s="245"/>
      <c r="Y30" s="484">
        <v>31.4</v>
      </c>
      <c r="Z30" s="485"/>
      <c r="AA30" s="486"/>
      <c r="AB30" s="290">
        <v>35.6</v>
      </c>
      <c r="AC30" s="244"/>
      <c r="AD30" s="253"/>
      <c r="AE30" s="310">
        <v>67.3</v>
      </c>
      <c r="AF30" s="247"/>
      <c r="AG30" s="248"/>
      <c r="AH30" s="310">
        <v>54.1</v>
      </c>
      <c r="AI30" s="247"/>
      <c r="AJ30" s="248"/>
      <c r="AK30" s="310">
        <f>+AK33</f>
        <v>40</v>
      </c>
      <c r="AL30" s="247"/>
      <c r="AM30" s="248"/>
      <c r="AN30" s="396">
        <f>+AN33</f>
        <v>40</v>
      </c>
      <c r="AO30" s="247"/>
      <c r="AP30" s="248"/>
      <c r="AQ30" s="310">
        <v>54.3</v>
      </c>
      <c r="AR30" s="247"/>
      <c r="AS30" s="248"/>
      <c r="AT30" s="310">
        <v>66.900000000000006</v>
      </c>
      <c r="AU30" s="247"/>
      <c r="AV30" s="289"/>
      <c r="AW30" s="243">
        <v>34.6</v>
      </c>
      <c r="AX30" s="244"/>
      <c r="AY30" s="245"/>
      <c r="AZ30" s="290">
        <v>34.6</v>
      </c>
      <c r="BA30" s="244"/>
      <c r="BB30" s="253"/>
      <c r="BC30" s="478"/>
      <c r="BE30" s="30"/>
      <c r="BF30" s="30"/>
      <c r="BG30" s="30"/>
      <c r="BH30" s="23"/>
      <c r="BI30" s="23"/>
      <c r="BJ30" s="23"/>
      <c r="BK30" s="23"/>
      <c r="BL30" s="23"/>
      <c r="BM30" s="23"/>
    </row>
    <row r="31" spans="4:65" s="17" customFormat="1" ht="24" hidden="1" customHeight="1" x14ac:dyDescent="0.3">
      <c r="D31" s="45"/>
      <c r="E31" s="39"/>
      <c r="F31" s="342"/>
      <c r="G31" s="288">
        <v>583</v>
      </c>
      <c r="H31" s="239" t="s">
        <v>57</v>
      </c>
      <c r="I31" s="252">
        <f>I32*G33</f>
        <v>9299100</v>
      </c>
      <c r="J31" s="238">
        <v>584</v>
      </c>
      <c r="K31" s="395" t="s">
        <v>58</v>
      </c>
      <c r="L31" s="240">
        <f>L32*J33</f>
        <v>7656300</v>
      </c>
      <c r="M31" s="288">
        <v>585</v>
      </c>
      <c r="N31" s="239" t="s">
        <v>2</v>
      </c>
      <c r="O31" s="252">
        <f>O32*M33</f>
        <v>5817600</v>
      </c>
      <c r="P31" s="238">
        <v>586</v>
      </c>
      <c r="Q31" s="239" t="s">
        <v>2</v>
      </c>
      <c r="R31" s="252">
        <f>R32*P33</f>
        <v>5817600</v>
      </c>
      <c r="S31" s="238">
        <v>587</v>
      </c>
      <c r="T31" s="239" t="s">
        <v>58</v>
      </c>
      <c r="U31" s="252">
        <f>U32*S33</f>
        <v>7682200</v>
      </c>
      <c r="V31" s="238">
        <v>588</v>
      </c>
      <c r="W31" s="239" t="s">
        <v>57</v>
      </c>
      <c r="X31" s="240">
        <f>X32*V33</f>
        <v>9422000</v>
      </c>
      <c r="Y31" s="481">
        <v>589</v>
      </c>
      <c r="Z31" s="479" t="s">
        <v>59</v>
      </c>
      <c r="AA31" s="320">
        <f>AA32*Y33</f>
        <v>0</v>
      </c>
      <c r="AB31" s="288">
        <v>590</v>
      </c>
      <c r="AC31" s="239" t="s">
        <v>59</v>
      </c>
      <c r="AD31" s="252">
        <f>AD32*AB33</f>
        <v>5126400</v>
      </c>
      <c r="AE31" s="238">
        <v>591</v>
      </c>
      <c r="AF31" s="239" t="s">
        <v>57</v>
      </c>
      <c r="AG31" s="252">
        <f>AG32*AE33</f>
        <v>9287400</v>
      </c>
      <c r="AH31" s="238">
        <v>592</v>
      </c>
      <c r="AI31" s="239" t="s">
        <v>58</v>
      </c>
      <c r="AJ31" s="252">
        <f>AJ32*AH33</f>
        <v>7628100</v>
      </c>
      <c r="AK31" s="238">
        <v>593</v>
      </c>
      <c r="AL31" s="239" t="s">
        <v>2</v>
      </c>
      <c r="AM31" s="252">
        <f>AM32*AK33</f>
        <v>5720000</v>
      </c>
      <c r="AN31" s="238">
        <v>594</v>
      </c>
      <c r="AO31" s="239" t="s">
        <v>2</v>
      </c>
      <c r="AP31" s="252">
        <f>AP32*AN33</f>
        <v>5720000</v>
      </c>
      <c r="AQ31" s="238">
        <v>595</v>
      </c>
      <c r="AR31" s="239" t="s">
        <v>58</v>
      </c>
      <c r="AS31" s="252">
        <f>AS32*AQ33</f>
        <v>7656300</v>
      </c>
      <c r="AT31" s="238">
        <v>596</v>
      </c>
      <c r="AU31" s="239" t="s">
        <v>57</v>
      </c>
      <c r="AV31" s="252">
        <f>AV32*AT33</f>
        <v>9232200</v>
      </c>
      <c r="AW31" s="238">
        <v>597</v>
      </c>
      <c r="AX31" s="239" t="s">
        <v>59</v>
      </c>
      <c r="AY31" s="240">
        <f>AY32*AW33</f>
        <v>4878600</v>
      </c>
      <c r="AZ31" s="288">
        <v>598</v>
      </c>
      <c r="BA31" s="239" t="s">
        <v>59</v>
      </c>
      <c r="BB31" s="252">
        <f>BB32*AZ33</f>
        <v>4878600</v>
      </c>
      <c r="BC31" s="480"/>
    </row>
    <row r="32" spans="4:65" s="17" customFormat="1" ht="24" hidden="1" customHeight="1" x14ac:dyDescent="0.3">
      <c r="D32" s="45">
        <f>+D35</f>
        <v>1000</v>
      </c>
      <c r="E32" s="39"/>
      <c r="F32" s="336">
        <v>40</v>
      </c>
      <c r="G32" s="291"/>
      <c r="H32" s="251"/>
      <c r="I32" s="318">
        <f>+I35+D32</f>
        <v>139000</v>
      </c>
      <c r="J32" s="241"/>
      <c r="K32" s="251"/>
      <c r="L32" s="316">
        <f>+L35+$D32</f>
        <v>141000</v>
      </c>
      <c r="M32" s="251"/>
      <c r="N32" s="251"/>
      <c r="O32" s="316">
        <f>+O35+$D32</f>
        <v>144000</v>
      </c>
      <c r="P32" s="241"/>
      <c r="Q32" s="251"/>
      <c r="R32" s="316">
        <f>+R35+$D32</f>
        <v>144000</v>
      </c>
      <c r="S32" s="241"/>
      <c r="T32" s="251"/>
      <c r="U32" s="316">
        <f>+U35+$D32</f>
        <v>142000</v>
      </c>
      <c r="V32" s="241"/>
      <c r="W32" s="251"/>
      <c r="X32" s="316">
        <f>+X35+$D32</f>
        <v>140000</v>
      </c>
      <c r="Y32" s="483"/>
      <c r="Z32" s="474"/>
      <c r="AA32" s="322"/>
      <c r="AB32" s="251"/>
      <c r="AC32" s="251"/>
      <c r="AD32" s="316">
        <f>+AD35+$D32</f>
        <v>144000</v>
      </c>
      <c r="AE32" s="241"/>
      <c r="AF32" s="251"/>
      <c r="AG32" s="316">
        <f>+AG35+$D32</f>
        <v>138000</v>
      </c>
      <c r="AH32" s="241"/>
      <c r="AI32" s="251"/>
      <c r="AJ32" s="316">
        <f>+AJ35+$D32</f>
        <v>141000</v>
      </c>
      <c r="AK32" s="241"/>
      <c r="AL32" s="251"/>
      <c r="AM32" s="316">
        <f>+AM35+$D32</f>
        <v>143000</v>
      </c>
      <c r="AN32" s="241"/>
      <c r="AO32" s="251"/>
      <c r="AP32" s="316">
        <f>+AP35+$D32</f>
        <v>143000</v>
      </c>
      <c r="AQ32" s="241"/>
      <c r="AR32" s="251"/>
      <c r="AS32" s="316">
        <f>+AS35+$D32</f>
        <v>141000</v>
      </c>
      <c r="AT32" s="241"/>
      <c r="AU32" s="251"/>
      <c r="AV32" s="318">
        <f>+AV35+$D32</f>
        <v>138000</v>
      </c>
      <c r="AW32" s="241"/>
      <c r="AX32" s="251"/>
      <c r="AY32" s="316">
        <f>+AY35+$D32</f>
        <v>141000</v>
      </c>
      <c r="AZ32" s="251"/>
      <c r="BA32" s="251"/>
      <c r="BB32" s="315">
        <f>+BB35+$D32</f>
        <v>141000</v>
      </c>
      <c r="BC32" s="478">
        <v>40</v>
      </c>
      <c r="BE32" s="30"/>
      <c r="BF32" s="31"/>
      <c r="BG32" s="31"/>
      <c r="BH32" s="23"/>
      <c r="BI32" s="23"/>
      <c r="BJ32" s="23"/>
      <c r="BK32" s="23"/>
      <c r="BL32" s="23"/>
      <c r="BM32" s="23"/>
    </row>
    <row r="33" spans="4:65" s="17" customFormat="1" ht="24" hidden="1" customHeight="1" thickBot="1" x14ac:dyDescent="0.35">
      <c r="D33" s="45"/>
      <c r="E33" s="39"/>
      <c r="F33" s="336"/>
      <c r="G33" s="290">
        <v>66.900000000000006</v>
      </c>
      <c r="H33" s="244"/>
      <c r="I33" s="253"/>
      <c r="J33" s="249">
        <v>54.3</v>
      </c>
      <c r="K33" s="244"/>
      <c r="L33" s="245"/>
      <c r="M33" s="290">
        <v>40.4</v>
      </c>
      <c r="N33" s="244"/>
      <c r="O33" s="253"/>
      <c r="P33" s="249">
        <v>40.4</v>
      </c>
      <c r="Q33" s="244"/>
      <c r="R33" s="253"/>
      <c r="S33" s="249">
        <v>54.1</v>
      </c>
      <c r="T33" s="244"/>
      <c r="U33" s="245"/>
      <c r="V33" s="310">
        <v>67.3</v>
      </c>
      <c r="W33" s="244"/>
      <c r="X33" s="245"/>
      <c r="Y33" s="484">
        <v>31.4</v>
      </c>
      <c r="Z33" s="485"/>
      <c r="AA33" s="486"/>
      <c r="AB33" s="290">
        <v>35.6</v>
      </c>
      <c r="AC33" s="244"/>
      <c r="AD33" s="253"/>
      <c r="AE33" s="310">
        <v>67.3</v>
      </c>
      <c r="AF33" s="247"/>
      <c r="AG33" s="248"/>
      <c r="AH33" s="310">
        <v>54.1</v>
      </c>
      <c r="AI33" s="247"/>
      <c r="AJ33" s="248"/>
      <c r="AK33" s="310">
        <f>+AK36</f>
        <v>40</v>
      </c>
      <c r="AL33" s="247"/>
      <c r="AM33" s="248"/>
      <c r="AN33" s="396">
        <f>+AN36</f>
        <v>40</v>
      </c>
      <c r="AO33" s="247"/>
      <c r="AP33" s="248"/>
      <c r="AQ33" s="310">
        <v>54.3</v>
      </c>
      <c r="AR33" s="247"/>
      <c r="AS33" s="248"/>
      <c r="AT33" s="310">
        <v>66.900000000000006</v>
      </c>
      <c r="AU33" s="247"/>
      <c r="AV33" s="289"/>
      <c r="AW33" s="243">
        <v>34.6</v>
      </c>
      <c r="AX33" s="244"/>
      <c r="AY33" s="245"/>
      <c r="AZ33" s="290">
        <v>34.6</v>
      </c>
      <c r="BA33" s="244"/>
      <c r="BB33" s="253"/>
      <c r="BC33" s="478"/>
      <c r="BE33" s="30"/>
      <c r="BF33" s="30"/>
      <c r="BG33" s="30"/>
      <c r="BH33" s="23"/>
      <c r="BI33" s="23"/>
      <c r="BJ33" s="23"/>
      <c r="BK33" s="23"/>
      <c r="BL33" s="23"/>
      <c r="BM33" s="23"/>
    </row>
    <row r="34" spans="4:65" s="17" customFormat="1" ht="24" hidden="1" customHeight="1" x14ac:dyDescent="0.3">
      <c r="D34" s="45"/>
      <c r="E34" s="39"/>
      <c r="F34" s="342"/>
      <c r="G34" s="288">
        <v>567</v>
      </c>
      <c r="H34" s="239" t="s">
        <v>57</v>
      </c>
      <c r="I34" s="252">
        <f>I35*G36</f>
        <v>9232200</v>
      </c>
      <c r="J34" s="238">
        <v>568</v>
      </c>
      <c r="K34" s="395" t="s">
        <v>58</v>
      </c>
      <c r="L34" s="240">
        <f>L35*J36</f>
        <v>7602000</v>
      </c>
      <c r="M34" s="288">
        <v>569</v>
      </c>
      <c r="N34" s="239" t="s">
        <v>2</v>
      </c>
      <c r="O34" s="252">
        <f>O35*M36</f>
        <v>5777200</v>
      </c>
      <c r="P34" s="238">
        <v>570</v>
      </c>
      <c r="Q34" s="239" t="s">
        <v>2</v>
      </c>
      <c r="R34" s="252">
        <f>R35*P36</f>
        <v>5777200</v>
      </c>
      <c r="S34" s="238">
        <v>571</v>
      </c>
      <c r="T34" s="239" t="s">
        <v>58</v>
      </c>
      <c r="U34" s="252">
        <f>U35*S36</f>
        <v>7628100</v>
      </c>
      <c r="V34" s="238">
        <v>572</v>
      </c>
      <c r="W34" s="239" t="s">
        <v>57</v>
      </c>
      <c r="X34" s="240">
        <f>X35*V36</f>
        <v>9354700</v>
      </c>
      <c r="Y34" s="481">
        <v>573</v>
      </c>
      <c r="Z34" s="479" t="s">
        <v>59</v>
      </c>
      <c r="AA34" s="320">
        <f>AA35*Y36</f>
        <v>0</v>
      </c>
      <c r="AB34" s="288">
        <v>574</v>
      </c>
      <c r="AC34" s="239" t="s">
        <v>59</v>
      </c>
      <c r="AD34" s="252">
        <f>AD35*AB36</f>
        <v>5090800</v>
      </c>
      <c r="AE34" s="238">
        <v>575</v>
      </c>
      <c r="AF34" s="239" t="s">
        <v>57</v>
      </c>
      <c r="AG34" s="252">
        <f>AG35*AE36</f>
        <v>9220100</v>
      </c>
      <c r="AH34" s="238">
        <v>576</v>
      </c>
      <c r="AI34" s="239" t="s">
        <v>58</v>
      </c>
      <c r="AJ34" s="252">
        <f>AJ35*AH36</f>
        <v>7574000</v>
      </c>
      <c r="AK34" s="238">
        <v>577</v>
      </c>
      <c r="AL34" s="239" t="s">
        <v>2</v>
      </c>
      <c r="AM34" s="252">
        <f>AM35*AK36</f>
        <v>5680000</v>
      </c>
      <c r="AN34" s="238">
        <v>578</v>
      </c>
      <c r="AO34" s="239" t="s">
        <v>2</v>
      </c>
      <c r="AP34" s="252">
        <f>AP35*AN36</f>
        <v>5680000</v>
      </c>
      <c r="AQ34" s="238">
        <v>579</v>
      </c>
      <c r="AR34" s="239" t="s">
        <v>58</v>
      </c>
      <c r="AS34" s="252">
        <f>AS35*AQ36</f>
        <v>7602000</v>
      </c>
      <c r="AT34" s="238">
        <v>580</v>
      </c>
      <c r="AU34" s="239" t="s">
        <v>57</v>
      </c>
      <c r="AV34" s="252">
        <f>AV35*AT36</f>
        <v>9165300</v>
      </c>
      <c r="AW34" s="238">
        <v>581</v>
      </c>
      <c r="AX34" s="239" t="s">
        <v>59</v>
      </c>
      <c r="AY34" s="240">
        <f>AY35*AW36</f>
        <v>4844000</v>
      </c>
      <c r="AZ34" s="288">
        <v>582</v>
      </c>
      <c r="BA34" s="239" t="s">
        <v>59</v>
      </c>
      <c r="BB34" s="252">
        <f>BB35*AZ36</f>
        <v>4844000</v>
      </c>
      <c r="BC34" s="480"/>
    </row>
    <row r="35" spans="4:65" s="17" customFormat="1" ht="24" hidden="1" customHeight="1" x14ac:dyDescent="0.3">
      <c r="D35" s="45">
        <f>+D38</f>
        <v>1000</v>
      </c>
      <c r="E35" s="39"/>
      <c r="F35" s="336">
        <v>39</v>
      </c>
      <c r="G35" s="291"/>
      <c r="H35" s="251"/>
      <c r="I35" s="318">
        <f>+I38+D35</f>
        <v>138000</v>
      </c>
      <c r="J35" s="241"/>
      <c r="K35" s="251"/>
      <c r="L35" s="316">
        <f>+L38+$D35</f>
        <v>140000</v>
      </c>
      <c r="M35" s="251"/>
      <c r="N35" s="251"/>
      <c r="O35" s="316">
        <f>+O38+$D35</f>
        <v>143000</v>
      </c>
      <c r="P35" s="241"/>
      <c r="Q35" s="251"/>
      <c r="R35" s="316">
        <f>+R38+$D35</f>
        <v>143000</v>
      </c>
      <c r="S35" s="241"/>
      <c r="T35" s="251"/>
      <c r="U35" s="316">
        <f>+U38+$D35</f>
        <v>141000</v>
      </c>
      <c r="V35" s="241"/>
      <c r="W35" s="251"/>
      <c r="X35" s="316">
        <f>+X38+$D35</f>
        <v>139000</v>
      </c>
      <c r="Y35" s="483"/>
      <c r="Z35" s="474"/>
      <c r="AA35" s="322"/>
      <c r="AB35" s="251"/>
      <c r="AC35" s="251"/>
      <c r="AD35" s="316">
        <f>+AD38+$D35</f>
        <v>143000</v>
      </c>
      <c r="AE35" s="241"/>
      <c r="AF35" s="251"/>
      <c r="AG35" s="316">
        <f>+AG38+$D35</f>
        <v>137000</v>
      </c>
      <c r="AH35" s="241"/>
      <c r="AI35" s="251"/>
      <c r="AJ35" s="316">
        <f>+AJ38+$D35</f>
        <v>140000</v>
      </c>
      <c r="AK35" s="241"/>
      <c r="AL35" s="251"/>
      <c r="AM35" s="316">
        <f>+AM38+$D35</f>
        <v>142000</v>
      </c>
      <c r="AN35" s="241"/>
      <c r="AO35" s="251"/>
      <c r="AP35" s="316">
        <f>+AP38+$D35</f>
        <v>142000</v>
      </c>
      <c r="AQ35" s="241"/>
      <c r="AR35" s="251"/>
      <c r="AS35" s="316">
        <f>+AS38+$D35</f>
        <v>140000</v>
      </c>
      <c r="AT35" s="241"/>
      <c r="AU35" s="251"/>
      <c r="AV35" s="318">
        <f>+AV38+$D35</f>
        <v>137000</v>
      </c>
      <c r="AW35" s="241"/>
      <c r="AX35" s="251"/>
      <c r="AY35" s="316">
        <f>+AY38+$D35</f>
        <v>140000</v>
      </c>
      <c r="AZ35" s="251"/>
      <c r="BA35" s="251"/>
      <c r="BB35" s="315">
        <f>+BB38+$D35</f>
        <v>140000</v>
      </c>
      <c r="BC35" s="478">
        <v>39</v>
      </c>
      <c r="BE35" s="30"/>
      <c r="BF35" s="31"/>
      <c r="BG35" s="31"/>
      <c r="BH35" s="23"/>
      <c r="BI35" s="23"/>
      <c r="BJ35" s="23"/>
      <c r="BK35" s="23"/>
      <c r="BL35" s="23"/>
      <c r="BM35" s="23"/>
    </row>
    <row r="36" spans="4:65" s="17" customFormat="1" ht="24" hidden="1" customHeight="1" thickBot="1" x14ac:dyDescent="0.35">
      <c r="D36" s="45"/>
      <c r="E36" s="39"/>
      <c r="F36" s="336"/>
      <c r="G36" s="290">
        <v>66.900000000000006</v>
      </c>
      <c r="H36" s="244"/>
      <c r="I36" s="253"/>
      <c r="J36" s="249">
        <v>54.3</v>
      </c>
      <c r="K36" s="244"/>
      <c r="L36" s="245"/>
      <c r="M36" s="290">
        <v>40.4</v>
      </c>
      <c r="N36" s="244"/>
      <c r="O36" s="253"/>
      <c r="P36" s="249">
        <v>40.4</v>
      </c>
      <c r="Q36" s="244"/>
      <c r="R36" s="253"/>
      <c r="S36" s="249">
        <v>54.1</v>
      </c>
      <c r="T36" s="244"/>
      <c r="U36" s="245"/>
      <c r="V36" s="310">
        <v>67.3</v>
      </c>
      <c r="W36" s="247"/>
      <c r="X36" s="248"/>
      <c r="Y36" s="484">
        <v>31.4</v>
      </c>
      <c r="Z36" s="485"/>
      <c r="AA36" s="486"/>
      <c r="AB36" s="290">
        <v>35.6</v>
      </c>
      <c r="AC36" s="244"/>
      <c r="AD36" s="253"/>
      <c r="AE36" s="310">
        <v>67.3</v>
      </c>
      <c r="AF36" s="247"/>
      <c r="AG36" s="248"/>
      <c r="AH36" s="310">
        <v>54.1</v>
      </c>
      <c r="AI36" s="247"/>
      <c r="AJ36" s="248"/>
      <c r="AK36" s="310">
        <f>+AK39</f>
        <v>40</v>
      </c>
      <c r="AL36" s="247"/>
      <c r="AM36" s="248"/>
      <c r="AN36" s="396">
        <f>+AN39</f>
        <v>40</v>
      </c>
      <c r="AO36" s="247"/>
      <c r="AP36" s="248"/>
      <c r="AQ36" s="310">
        <v>54.3</v>
      </c>
      <c r="AR36" s="247"/>
      <c r="AS36" s="248"/>
      <c r="AT36" s="310">
        <v>66.900000000000006</v>
      </c>
      <c r="AU36" s="247"/>
      <c r="AV36" s="289"/>
      <c r="AW36" s="243">
        <v>34.6</v>
      </c>
      <c r="AX36" s="244"/>
      <c r="AY36" s="245"/>
      <c r="AZ36" s="290">
        <v>34.6</v>
      </c>
      <c r="BA36" s="244"/>
      <c r="BB36" s="253"/>
      <c r="BC36" s="478"/>
      <c r="BE36" s="30"/>
      <c r="BF36" s="30"/>
      <c r="BG36" s="30"/>
      <c r="BH36" s="23"/>
      <c r="BI36" s="23"/>
      <c r="BJ36" s="23"/>
      <c r="BK36" s="23"/>
      <c r="BL36" s="23"/>
      <c r="BM36" s="23"/>
    </row>
    <row r="37" spans="4:65" s="17" customFormat="1" ht="24" hidden="1" customHeight="1" x14ac:dyDescent="0.3">
      <c r="D37" s="45"/>
      <c r="E37" s="39"/>
      <c r="F37" s="342"/>
      <c r="G37" s="288">
        <v>551</v>
      </c>
      <c r="H37" s="239" t="s">
        <v>57</v>
      </c>
      <c r="I37" s="252">
        <f>I38*G39</f>
        <v>9165300</v>
      </c>
      <c r="J37" s="238">
        <v>552</v>
      </c>
      <c r="K37" s="395" t="s">
        <v>58</v>
      </c>
      <c r="L37" s="240">
        <f>L38*J39</f>
        <v>7547700</v>
      </c>
      <c r="M37" s="288">
        <v>553</v>
      </c>
      <c r="N37" s="239" t="s">
        <v>2</v>
      </c>
      <c r="O37" s="252">
        <f>O38*M39</f>
        <v>5736800</v>
      </c>
      <c r="P37" s="238">
        <v>554</v>
      </c>
      <c r="Q37" s="239" t="s">
        <v>2</v>
      </c>
      <c r="R37" s="252">
        <f>R38*P39</f>
        <v>5736800</v>
      </c>
      <c r="S37" s="238">
        <v>555</v>
      </c>
      <c r="T37" s="239" t="s">
        <v>58</v>
      </c>
      <c r="U37" s="240">
        <f>U38*S39</f>
        <v>7574000</v>
      </c>
      <c r="V37" s="238">
        <v>556</v>
      </c>
      <c r="W37" s="239" t="s">
        <v>57</v>
      </c>
      <c r="X37" s="240">
        <f>X38*V39</f>
        <v>9287400</v>
      </c>
      <c r="Y37" s="481">
        <v>557</v>
      </c>
      <c r="Z37" s="479" t="s">
        <v>59</v>
      </c>
      <c r="AA37" s="320">
        <f>AA38*Y39</f>
        <v>0</v>
      </c>
      <c r="AB37" s="288">
        <v>558</v>
      </c>
      <c r="AC37" s="239" t="s">
        <v>59</v>
      </c>
      <c r="AD37" s="240">
        <f>AD38*AB39</f>
        <v>5055200</v>
      </c>
      <c r="AE37" s="238">
        <v>559</v>
      </c>
      <c r="AF37" s="239" t="s">
        <v>57</v>
      </c>
      <c r="AG37" s="240">
        <f>AG38*AE39</f>
        <v>9152800</v>
      </c>
      <c r="AH37" s="238">
        <v>560</v>
      </c>
      <c r="AI37" s="239" t="s">
        <v>58</v>
      </c>
      <c r="AJ37" s="240">
        <f>AJ38*AH39</f>
        <v>7519900</v>
      </c>
      <c r="AK37" s="238">
        <v>561</v>
      </c>
      <c r="AL37" s="239" t="s">
        <v>2</v>
      </c>
      <c r="AM37" s="252">
        <f>AM38*AK39</f>
        <v>5640000</v>
      </c>
      <c r="AN37" s="238">
        <v>562</v>
      </c>
      <c r="AO37" s="239" t="s">
        <v>2</v>
      </c>
      <c r="AP37" s="252">
        <f>AP38*AN39</f>
        <v>5640000</v>
      </c>
      <c r="AQ37" s="238">
        <v>563</v>
      </c>
      <c r="AR37" s="239" t="s">
        <v>58</v>
      </c>
      <c r="AS37" s="252">
        <f>AS38*AQ39</f>
        <v>7547700</v>
      </c>
      <c r="AT37" s="238">
        <v>564</v>
      </c>
      <c r="AU37" s="239" t="s">
        <v>57</v>
      </c>
      <c r="AV37" s="252">
        <f>AV38*AT39</f>
        <v>9098400</v>
      </c>
      <c r="AW37" s="238">
        <v>565</v>
      </c>
      <c r="AX37" s="239" t="s">
        <v>59</v>
      </c>
      <c r="AY37" s="240">
        <f>AY38*AW39</f>
        <v>4809400</v>
      </c>
      <c r="AZ37" s="288">
        <v>566</v>
      </c>
      <c r="BA37" s="239" t="s">
        <v>59</v>
      </c>
      <c r="BB37" s="252">
        <f>BB38*AZ39</f>
        <v>4809400</v>
      </c>
      <c r="BC37" s="480"/>
    </row>
    <row r="38" spans="4:65" s="17" customFormat="1" ht="24" hidden="1" customHeight="1" x14ac:dyDescent="0.3">
      <c r="D38" s="45">
        <f>+D41</f>
        <v>1000</v>
      </c>
      <c r="E38" s="39"/>
      <c r="F38" s="336">
        <v>38</v>
      </c>
      <c r="G38" s="251"/>
      <c r="H38" s="251"/>
      <c r="I38" s="318">
        <f>+I41+D38</f>
        <v>137000</v>
      </c>
      <c r="J38" s="241"/>
      <c r="K38" s="251"/>
      <c r="L38" s="316">
        <f>+L41+$D38</f>
        <v>139000</v>
      </c>
      <c r="M38" s="251"/>
      <c r="N38" s="251"/>
      <c r="O38" s="316">
        <f>+O41+$D38</f>
        <v>142000</v>
      </c>
      <c r="P38" s="241"/>
      <c r="Q38" s="251"/>
      <c r="R38" s="316">
        <f>+R41+$D38</f>
        <v>142000</v>
      </c>
      <c r="S38" s="241"/>
      <c r="T38" s="251"/>
      <c r="U38" s="316">
        <f>+U41+$D38</f>
        <v>140000</v>
      </c>
      <c r="V38" s="241"/>
      <c r="W38" s="251"/>
      <c r="X38" s="316">
        <f>+X41+$D38</f>
        <v>138000</v>
      </c>
      <c r="Y38" s="483"/>
      <c r="Z38" s="474"/>
      <c r="AA38" s="322"/>
      <c r="AB38" s="251"/>
      <c r="AC38" s="251"/>
      <c r="AD38" s="316">
        <f>+AD41+$D38</f>
        <v>142000</v>
      </c>
      <c r="AE38" s="241"/>
      <c r="AF38" s="251"/>
      <c r="AG38" s="316">
        <f>+AG41+$D38</f>
        <v>136000</v>
      </c>
      <c r="AH38" s="241"/>
      <c r="AI38" s="251"/>
      <c r="AJ38" s="316">
        <f>+AJ41+$D38</f>
        <v>139000</v>
      </c>
      <c r="AK38" s="241"/>
      <c r="AL38" s="251"/>
      <c r="AM38" s="316">
        <f>+AM41+$D38</f>
        <v>141000</v>
      </c>
      <c r="AN38" s="241"/>
      <c r="AO38" s="251"/>
      <c r="AP38" s="316">
        <f>+AP41+$D38</f>
        <v>141000</v>
      </c>
      <c r="AQ38" s="241"/>
      <c r="AR38" s="251"/>
      <c r="AS38" s="316">
        <f>+AS41+$D38</f>
        <v>139000</v>
      </c>
      <c r="AT38" s="241"/>
      <c r="AU38" s="251"/>
      <c r="AV38" s="318">
        <f>+AV41+$D38</f>
        <v>136000</v>
      </c>
      <c r="AW38" s="241"/>
      <c r="AX38" s="251"/>
      <c r="AY38" s="316">
        <f>+AY41+$D38</f>
        <v>139000</v>
      </c>
      <c r="AZ38" s="251"/>
      <c r="BA38" s="251"/>
      <c r="BB38" s="315">
        <f>+BB41+$D38</f>
        <v>139000</v>
      </c>
      <c r="BC38" s="478">
        <v>38</v>
      </c>
      <c r="BE38" s="30"/>
      <c r="BF38" s="31"/>
      <c r="BG38" s="31"/>
      <c r="BH38" s="23"/>
      <c r="BI38" s="23"/>
      <c r="BJ38" s="23"/>
      <c r="BK38" s="23"/>
      <c r="BL38" s="23"/>
      <c r="BM38" s="23"/>
    </row>
    <row r="39" spans="4:65" s="17" customFormat="1" ht="24" hidden="1" customHeight="1" thickBot="1" x14ac:dyDescent="0.35">
      <c r="D39" s="45"/>
      <c r="E39" s="39"/>
      <c r="F39" s="336"/>
      <c r="G39" s="441">
        <v>66.900000000000006</v>
      </c>
      <c r="H39" s="244"/>
      <c r="I39" s="253"/>
      <c r="J39" s="249">
        <v>54.3</v>
      </c>
      <c r="K39" s="244"/>
      <c r="L39" s="245"/>
      <c r="M39" s="290">
        <v>40.4</v>
      </c>
      <c r="N39" s="244"/>
      <c r="O39" s="253"/>
      <c r="P39" s="249">
        <v>40.4</v>
      </c>
      <c r="Q39" s="244"/>
      <c r="R39" s="253"/>
      <c r="S39" s="249">
        <v>54.1</v>
      </c>
      <c r="T39" s="244"/>
      <c r="U39" s="245"/>
      <c r="V39" s="310">
        <v>67.3</v>
      </c>
      <c r="W39" s="244"/>
      <c r="X39" s="245"/>
      <c r="Y39" s="484">
        <v>31.4</v>
      </c>
      <c r="Z39" s="485"/>
      <c r="AA39" s="486"/>
      <c r="AB39" s="290">
        <v>35.6</v>
      </c>
      <c r="AC39" s="244"/>
      <c r="AD39" s="253"/>
      <c r="AE39" s="310">
        <v>67.3</v>
      </c>
      <c r="AF39" s="247"/>
      <c r="AG39" s="248"/>
      <c r="AH39" s="310">
        <v>54.1</v>
      </c>
      <c r="AI39" s="247"/>
      <c r="AJ39" s="248"/>
      <c r="AK39" s="310">
        <f>+AK42</f>
        <v>40</v>
      </c>
      <c r="AL39" s="247"/>
      <c r="AM39" s="248"/>
      <c r="AN39" s="396">
        <f>+AN42</f>
        <v>40</v>
      </c>
      <c r="AO39" s="247"/>
      <c r="AP39" s="248"/>
      <c r="AQ39" s="310">
        <v>54.3</v>
      </c>
      <c r="AR39" s="247"/>
      <c r="AS39" s="248"/>
      <c r="AT39" s="310">
        <v>66.900000000000006</v>
      </c>
      <c r="AU39" s="247"/>
      <c r="AV39" s="289"/>
      <c r="AW39" s="243">
        <v>34.6</v>
      </c>
      <c r="AX39" s="244"/>
      <c r="AY39" s="245"/>
      <c r="AZ39" s="290">
        <v>34.6</v>
      </c>
      <c r="BA39" s="244"/>
      <c r="BB39" s="253"/>
      <c r="BC39" s="478"/>
      <c r="BE39" s="30"/>
      <c r="BF39" s="30"/>
      <c r="BG39" s="30"/>
      <c r="BH39" s="23"/>
      <c r="BI39" s="23"/>
      <c r="BJ39" s="23"/>
      <c r="BK39" s="23"/>
      <c r="BL39" s="23"/>
      <c r="BM39" s="23"/>
    </row>
    <row r="40" spans="4:65" s="17" customFormat="1" ht="24" hidden="1" customHeight="1" x14ac:dyDescent="0.3">
      <c r="D40" s="45"/>
      <c r="E40" s="39"/>
      <c r="F40" s="342"/>
      <c r="G40" s="288">
        <v>535</v>
      </c>
      <c r="H40" s="239" t="s">
        <v>57</v>
      </c>
      <c r="I40" s="252">
        <f>I41*G42</f>
        <v>9098400</v>
      </c>
      <c r="J40" s="238">
        <v>536</v>
      </c>
      <c r="K40" s="395" t="s">
        <v>58</v>
      </c>
      <c r="L40" s="240">
        <f>L41*J42</f>
        <v>7493400</v>
      </c>
      <c r="M40" s="288">
        <v>537</v>
      </c>
      <c r="N40" s="239" t="s">
        <v>2</v>
      </c>
      <c r="O40" s="252">
        <f>O41*M42</f>
        <v>5696400</v>
      </c>
      <c r="P40" s="238">
        <v>538</v>
      </c>
      <c r="Q40" s="239" t="s">
        <v>2</v>
      </c>
      <c r="R40" s="252">
        <f>R41*P42</f>
        <v>5696400</v>
      </c>
      <c r="S40" s="238">
        <v>539</v>
      </c>
      <c r="T40" s="239" t="s">
        <v>58</v>
      </c>
      <c r="U40" s="240">
        <f>U41*S42</f>
        <v>7519900</v>
      </c>
      <c r="V40" s="238">
        <v>540</v>
      </c>
      <c r="W40" s="239" t="s">
        <v>57</v>
      </c>
      <c r="X40" s="240">
        <f>X41*V42</f>
        <v>9220100</v>
      </c>
      <c r="Y40" s="481">
        <v>541</v>
      </c>
      <c r="Z40" s="479" t="s">
        <v>59</v>
      </c>
      <c r="AA40" s="320">
        <f>AA41*Y42</f>
        <v>0</v>
      </c>
      <c r="AB40" s="288">
        <v>542</v>
      </c>
      <c r="AC40" s="239" t="s">
        <v>59</v>
      </c>
      <c r="AD40" s="240">
        <f>AD41*AB42</f>
        <v>5019600</v>
      </c>
      <c r="AE40" s="238">
        <v>543</v>
      </c>
      <c r="AF40" s="239" t="s">
        <v>57</v>
      </c>
      <c r="AG40" s="240">
        <f>AG41*AE42</f>
        <v>9085500</v>
      </c>
      <c r="AH40" s="238">
        <v>544</v>
      </c>
      <c r="AI40" s="239" t="s">
        <v>58</v>
      </c>
      <c r="AJ40" s="240">
        <f>AJ41*AH42</f>
        <v>7465800</v>
      </c>
      <c r="AK40" s="238">
        <v>545</v>
      </c>
      <c r="AL40" s="239" t="s">
        <v>2</v>
      </c>
      <c r="AM40" s="252">
        <f>AM41*AK42</f>
        <v>5600000</v>
      </c>
      <c r="AN40" s="238">
        <v>546</v>
      </c>
      <c r="AO40" s="239" t="s">
        <v>2</v>
      </c>
      <c r="AP40" s="252">
        <f>AP41*AN42</f>
        <v>5600000</v>
      </c>
      <c r="AQ40" s="238">
        <v>547</v>
      </c>
      <c r="AR40" s="239" t="s">
        <v>58</v>
      </c>
      <c r="AS40" s="252">
        <f>AS41*AQ42</f>
        <v>7493400</v>
      </c>
      <c r="AT40" s="238">
        <v>548</v>
      </c>
      <c r="AU40" s="239" t="s">
        <v>57</v>
      </c>
      <c r="AV40" s="252">
        <f>AV41*AT42</f>
        <v>9031500</v>
      </c>
      <c r="AW40" s="238">
        <v>549</v>
      </c>
      <c r="AX40" s="239" t="s">
        <v>59</v>
      </c>
      <c r="AY40" s="240">
        <f>AY41*AW42</f>
        <v>4774800</v>
      </c>
      <c r="AZ40" s="288">
        <v>550</v>
      </c>
      <c r="BA40" s="239" t="s">
        <v>59</v>
      </c>
      <c r="BB40" s="252">
        <f>BB41*AZ42</f>
        <v>4774800</v>
      </c>
      <c r="BC40" s="480"/>
    </row>
    <row r="41" spans="4:65" s="17" customFormat="1" ht="24" hidden="1" customHeight="1" x14ac:dyDescent="0.3">
      <c r="D41" s="45">
        <f>+D44</f>
        <v>1000</v>
      </c>
      <c r="E41" s="39"/>
      <c r="F41" s="336">
        <v>37</v>
      </c>
      <c r="G41" s="251"/>
      <c r="H41" s="251"/>
      <c r="I41" s="318">
        <f>+I44+D41</f>
        <v>136000</v>
      </c>
      <c r="J41" s="241"/>
      <c r="K41" s="251"/>
      <c r="L41" s="316">
        <f>+L44+$D41</f>
        <v>138000</v>
      </c>
      <c r="M41" s="251"/>
      <c r="N41" s="251"/>
      <c r="O41" s="316">
        <f>+O44+$D41</f>
        <v>141000</v>
      </c>
      <c r="P41" s="241"/>
      <c r="Q41" s="251"/>
      <c r="R41" s="316">
        <f>+R44+$D41</f>
        <v>141000</v>
      </c>
      <c r="S41" s="241"/>
      <c r="T41" s="251"/>
      <c r="U41" s="316">
        <f>+U44+$D41</f>
        <v>139000</v>
      </c>
      <c r="V41" s="241"/>
      <c r="W41" s="251"/>
      <c r="X41" s="316">
        <f>+X44+$D41</f>
        <v>137000</v>
      </c>
      <c r="Y41" s="483"/>
      <c r="Z41" s="474"/>
      <c r="AA41" s="322"/>
      <c r="AB41" s="251"/>
      <c r="AC41" s="251"/>
      <c r="AD41" s="316">
        <f>+AD44+$D41</f>
        <v>141000</v>
      </c>
      <c r="AE41" s="241"/>
      <c r="AF41" s="251"/>
      <c r="AG41" s="316">
        <f>+AG44+$D41</f>
        <v>135000</v>
      </c>
      <c r="AH41" s="241"/>
      <c r="AI41" s="251"/>
      <c r="AJ41" s="316">
        <f>+AJ44+$D41</f>
        <v>138000</v>
      </c>
      <c r="AK41" s="241"/>
      <c r="AL41" s="251"/>
      <c r="AM41" s="316">
        <f>+AM44+$D41</f>
        <v>140000</v>
      </c>
      <c r="AN41" s="241"/>
      <c r="AO41" s="251"/>
      <c r="AP41" s="316">
        <f>+AP44+$D41</f>
        <v>140000</v>
      </c>
      <c r="AQ41" s="241"/>
      <c r="AR41" s="251"/>
      <c r="AS41" s="316">
        <f>+AS44+$D41</f>
        <v>138000</v>
      </c>
      <c r="AT41" s="241"/>
      <c r="AU41" s="251"/>
      <c r="AV41" s="318">
        <f>+AV44+$D41</f>
        <v>135000</v>
      </c>
      <c r="AW41" s="241"/>
      <c r="AX41" s="251"/>
      <c r="AY41" s="316">
        <f>+AY44+$D41</f>
        <v>138000</v>
      </c>
      <c r="AZ41" s="251"/>
      <c r="BA41" s="251"/>
      <c r="BB41" s="315">
        <f>+BB44+$D41</f>
        <v>138000</v>
      </c>
      <c r="BC41" s="478">
        <v>37</v>
      </c>
      <c r="BE41" s="30"/>
      <c r="BF41" s="31"/>
      <c r="BG41" s="31"/>
      <c r="BH41" s="23"/>
      <c r="BI41" s="23"/>
      <c r="BJ41" s="23"/>
      <c r="BK41" s="23"/>
      <c r="BL41" s="23"/>
      <c r="BM41" s="23"/>
    </row>
    <row r="42" spans="4:65" s="17" customFormat="1" ht="24" hidden="1" customHeight="1" thickBot="1" x14ac:dyDescent="0.35">
      <c r="D42" s="45"/>
      <c r="E42" s="39"/>
      <c r="F42" s="336"/>
      <c r="G42" s="290">
        <v>66.900000000000006</v>
      </c>
      <c r="H42" s="244"/>
      <c r="I42" s="253"/>
      <c r="J42" s="249">
        <v>54.3</v>
      </c>
      <c r="K42" s="244"/>
      <c r="L42" s="245"/>
      <c r="M42" s="290">
        <v>40.4</v>
      </c>
      <c r="N42" s="244"/>
      <c r="O42" s="253"/>
      <c r="P42" s="249">
        <v>40.4</v>
      </c>
      <c r="Q42" s="244"/>
      <c r="R42" s="253"/>
      <c r="S42" s="249">
        <v>54.1</v>
      </c>
      <c r="T42" s="244"/>
      <c r="U42" s="245"/>
      <c r="V42" s="310">
        <v>67.3</v>
      </c>
      <c r="W42" s="244"/>
      <c r="X42" s="245"/>
      <c r="Y42" s="484">
        <v>31.4</v>
      </c>
      <c r="Z42" s="485"/>
      <c r="AA42" s="486"/>
      <c r="AB42" s="290">
        <v>35.6</v>
      </c>
      <c r="AC42" s="244"/>
      <c r="AD42" s="253"/>
      <c r="AE42" s="310">
        <v>67.3</v>
      </c>
      <c r="AF42" s="247"/>
      <c r="AG42" s="248"/>
      <c r="AH42" s="310">
        <v>54.1</v>
      </c>
      <c r="AI42" s="247"/>
      <c r="AJ42" s="248"/>
      <c r="AK42" s="310">
        <f>+AK45</f>
        <v>40</v>
      </c>
      <c r="AL42" s="247"/>
      <c r="AM42" s="248"/>
      <c r="AN42" s="396">
        <f>+AN45</f>
        <v>40</v>
      </c>
      <c r="AO42" s="247"/>
      <c r="AP42" s="248"/>
      <c r="AQ42" s="310">
        <v>54.3</v>
      </c>
      <c r="AR42" s="247"/>
      <c r="AS42" s="248"/>
      <c r="AT42" s="310">
        <v>66.900000000000006</v>
      </c>
      <c r="AU42" s="247"/>
      <c r="AV42" s="289"/>
      <c r="AW42" s="243">
        <v>34.6</v>
      </c>
      <c r="AX42" s="244"/>
      <c r="AY42" s="245"/>
      <c r="AZ42" s="290">
        <v>34.6</v>
      </c>
      <c r="BA42" s="244"/>
      <c r="BB42" s="253"/>
      <c r="BC42" s="478"/>
      <c r="BE42" s="30"/>
      <c r="BF42" s="30"/>
      <c r="BG42" s="30"/>
      <c r="BH42" s="23"/>
      <c r="BI42" s="23"/>
      <c r="BJ42" s="23"/>
      <c r="BK42" s="23"/>
      <c r="BL42" s="23"/>
      <c r="BM42" s="23"/>
    </row>
    <row r="43" spans="4:65" s="17" customFormat="1" ht="24" hidden="1" customHeight="1" x14ac:dyDescent="0.3">
      <c r="D43" s="45"/>
      <c r="E43" s="39"/>
      <c r="F43" s="342"/>
      <c r="G43" s="288">
        <v>519</v>
      </c>
      <c r="H43" s="239" t="s">
        <v>57</v>
      </c>
      <c r="I43" s="252">
        <f>I44*G45</f>
        <v>9031500</v>
      </c>
      <c r="J43" s="238">
        <v>520</v>
      </c>
      <c r="K43" s="395" t="s">
        <v>58</v>
      </c>
      <c r="L43" s="240">
        <f>L44*J45</f>
        <v>7439100</v>
      </c>
      <c r="M43" s="288">
        <v>521</v>
      </c>
      <c r="N43" s="239" t="s">
        <v>2</v>
      </c>
      <c r="O43" s="252">
        <f>O44*M45</f>
        <v>5656000</v>
      </c>
      <c r="P43" s="238">
        <v>522</v>
      </c>
      <c r="Q43" s="239" t="s">
        <v>2</v>
      </c>
      <c r="R43" s="252">
        <f>R44*P45</f>
        <v>5656000</v>
      </c>
      <c r="S43" s="238">
        <v>523</v>
      </c>
      <c r="T43" s="239" t="s">
        <v>58</v>
      </c>
      <c r="U43" s="240">
        <f>U44*S45</f>
        <v>7465800</v>
      </c>
      <c r="V43" s="238">
        <v>524</v>
      </c>
      <c r="W43" s="239" t="s">
        <v>57</v>
      </c>
      <c r="X43" s="240">
        <f>X44*V45</f>
        <v>9152800</v>
      </c>
      <c r="Y43" s="481">
        <v>525</v>
      </c>
      <c r="Z43" s="479" t="s">
        <v>59</v>
      </c>
      <c r="AA43" s="320">
        <f>AA44*Y45</f>
        <v>0</v>
      </c>
      <c r="AB43" s="288">
        <v>526</v>
      </c>
      <c r="AC43" s="239" t="s">
        <v>59</v>
      </c>
      <c r="AD43" s="240">
        <f>AD44*AB45</f>
        <v>4984000</v>
      </c>
      <c r="AE43" s="238">
        <v>527</v>
      </c>
      <c r="AF43" s="239" t="s">
        <v>57</v>
      </c>
      <c r="AG43" s="240">
        <f>AG44*AE45</f>
        <v>9018200</v>
      </c>
      <c r="AH43" s="238">
        <v>528</v>
      </c>
      <c r="AI43" s="239" t="s">
        <v>58</v>
      </c>
      <c r="AJ43" s="240">
        <f>AJ44*AH45</f>
        <v>7411700</v>
      </c>
      <c r="AK43" s="238">
        <v>529</v>
      </c>
      <c r="AL43" s="239" t="s">
        <v>2</v>
      </c>
      <c r="AM43" s="252">
        <f>AM44*AK45</f>
        <v>5560000</v>
      </c>
      <c r="AN43" s="238">
        <v>530</v>
      </c>
      <c r="AO43" s="239" t="s">
        <v>2</v>
      </c>
      <c r="AP43" s="252">
        <f>AP44*AN45</f>
        <v>5560000</v>
      </c>
      <c r="AQ43" s="238">
        <v>531</v>
      </c>
      <c r="AR43" s="239" t="s">
        <v>58</v>
      </c>
      <c r="AS43" s="252">
        <f>AS44*AQ45</f>
        <v>7439100</v>
      </c>
      <c r="AT43" s="238">
        <v>532</v>
      </c>
      <c r="AU43" s="239" t="s">
        <v>57</v>
      </c>
      <c r="AV43" s="252">
        <f>AV44*AT45</f>
        <v>8964600</v>
      </c>
      <c r="AW43" s="238">
        <v>533</v>
      </c>
      <c r="AX43" s="239" t="s">
        <v>59</v>
      </c>
      <c r="AY43" s="240">
        <f>AY44*AW45</f>
        <v>4740200</v>
      </c>
      <c r="AZ43" s="288">
        <v>534</v>
      </c>
      <c r="BA43" s="239" t="s">
        <v>59</v>
      </c>
      <c r="BB43" s="252">
        <f>BB44*AZ45</f>
        <v>4740200</v>
      </c>
      <c r="BC43" s="480"/>
    </row>
    <row r="44" spans="4:65" s="17" customFormat="1" ht="24" hidden="1" customHeight="1" x14ac:dyDescent="0.3">
      <c r="D44" s="45">
        <f>+D47</f>
        <v>1000</v>
      </c>
      <c r="E44" s="39"/>
      <c r="F44" s="336">
        <v>36</v>
      </c>
      <c r="G44" s="291"/>
      <c r="H44" s="251"/>
      <c r="I44" s="318">
        <f>+I47+D44</f>
        <v>135000</v>
      </c>
      <c r="J44" s="241"/>
      <c r="K44" s="251"/>
      <c r="L44" s="316">
        <f>+L47+$D44</f>
        <v>137000</v>
      </c>
      <c r="M44" s="251"/>
      <c r="N44" s="251"/>
      <c r="O44" s="316">
        <f>+O47+$D44</f>
        <v>140000</v>
      </c>
      <c r="P44" s="241"/>
      <c r="Q44" s="251"/>
      <c r="R44" s="316">
        <f>+R47+$D44</f>
        <v>140000</v>
      </c>
      <c r="S44" s="241"/>
      <c r="T44" s="251"/>
      <c r="U44" s="316">
        <f>+U47+$D44</f>
        <v>138000</v>
      </c>
      <c r="V44" s="241"/>
      <c r="W44" s="251"/>
      <c r="X44" s="316">
        <f>+X47+$D44</f>
        <v>136000</v>
      </c>
      <c r="Y44" s="483"/>
      <c r="Z44" s="474"/>
      <c r="AA44" s="322"/>
      <c r="AB44" s="251"/>
      <c r="AC44" s="251"/>
      <c r="AD44" s="316">
        <f>+AD47+$D44</f>
        <v>140000</v>
      </c>
      <c r="AE44" s="241"/>
      <c r="AF44" s="251"/>
      <c r="AG44" s="316">
        <f>+AG47+$D44</f>
        <v>134000</v>
      </c>
      <c r="AH44" s="241"/>
      <c r="AI44" s="251"/>
      <c r="AJ44" s="316">
        <f>+AJ47+$D44</f>
        <v>137000</v>
      </c>
      <c r="AK44" s="241"/>
      <c r="AL44" s="251"/>
      <c r="AM44" s="316">
        <f>+AM47+$D44</f>
        <v>139000</v>
      </c>
      <c r="AN44" s="241"/>
      <c r="AO44" s="251"/>
      <c r="AP44" s="316">
        <f>+AP47+$D44</f>
        <v>139000</v>
      </c>
      <c r="AQ44" s="241"/>
      <c r="AR44" s="251"/>
      <c r="AS44" s="316">
        <f>+AS47+$D44</f>
        <v>137000</v>
      </c>
      <c r="AT44" s="241"/>
      <c r="AU44" s="251"/>
      <c r="AV44" s="318">
        <f>+AV47+$D44</f>
        <v>134000</v>
      </c>
      <c r="AW44" s="241"/>
      <c r="AX44" s="251"/>
      <c r="AY44" s="316">
        <f>+AY47+$D44</f>
        <v>137000</v>
      </c>
      <c r="AZ44" s="251"/>
      <c r="BA44" s="251"/>
      <c r="BB44" s="315">
        <f>+BB47+$D44</f>
        <v>137000</v>
      </c>
      <c r="BC44" s="478">
        <v>36</v>
      </c>
      <c r="BE44" s="30"/>
      <c r="BF44" s="31"/>
      <c r="BG44" s="31"/>
      <c r="BH44" s="23"/>
      <c r="BI44" s="23"/>
      <c r="BJ44" s="23"/>
      <c r="BK44" s="23"/>
      <c r="BL44" s="23"/>
      <c r="BM44" s="23"/>
    </row>
    <row r="45" spans="4:65" s="17" customFormat="1" ht="24" hidden="1" customHeight="1" thickBot="1" x14ac:dyDescent="0.35">
      <c r="D45" s="45"/>
      <c r="E45" s="39"/>
      <c r="F45" s="336"/>
      <c r="G45" s="290">
        <v>66.900000000000006</v>
      </c>
      <c r="H45" s="244"/>
      <c r="I45" s="253"/>
      <c r="J45" s="249">
        <v>54.3</v>
      </c>
      <c r="K45" s="244"/>
      <c r="L45" s="245"/>
      <c r="M45" s="290">
        <v>40.4</v>
      </c>
      <c r="N45" s="244"/>
      <c r="O45" s="253"/>
      <c r="P45" s="249">
        <v>40.4</v>
      </c>
      <c r="Q45" s="244"/>
      <c r="R45" s="253"/>
      <c r="S45" s="249">
        <v>54.1</v>
      </c>
      <c r="T45" s="244"/>
      <c r="U45" s="245"/>
      <c r="V45" s="310">
        <v>67.3</v>
      </c>
      <c r="W45" s="244"/>
      <c r="X45" s="245"/>
      <c r="Y45" s="484">
        <v>31.4</v>
      </c>
      <c r="Z45" s="485"/>
      <c r="AA45" s="486"/>
      <c r="AB45" s="290">
        <v>35.6</v>
      </c>
      <c r="AC45" s="244"/>
      <c r="AD45" s="253"/>
      <c r="AE45" s="310">
        <v>67.3</v>
      </c>
      <c r="AF45" s="247"/>
      <c r="AG45" s="248"/>
      <c r="AH45" s="310">
        <v>54.1</v>
      </c>
      <c r="AI45" s="247"/>
      <c r="AJ45" s="248"/>
      <c r="AK45" s="310">
        <f>+AK48</f>
        <v>40</v>
      </c>
      <c r="AL45" s="247"/>
      <c r="AM45" s="248"/>
      <c r="AN45" s="396">
        <f>+AN48</f>
        <v>40</v>
      </c>
      <c r="AO45" s="247"/>
      <c r="AP45" s="248"/>
      <c r="AQ45" s="310">
        <v>54.3</v>
      </c>
      <c r="AR45" s="247"/>
      <c r="AS45" s="248"/>
      <c r="AT45" s="310">
        <v>66.900000000000006</v>
      </c>
      <c r="AU45" s="247"/>
      <c r="AV45" s="289"/>
      <c r="AW45" s="243">
        <v>34.6</v>
      </c>
      <c r="AX45" s="244"/>
      <c r="AY45" s="245"/>
      <c r="AZ45" s="290">
        <v>34.6</v>
      </c>
      <c r="BA45" s="244"/>
      <c r="BB45" s="253"/>
      <c r="BC45" s="478"/>
      <c r="BE45" s="30"/>
      <c r="BF45" s="30"/>
      <c r="BG45" s="30"/>
      <c r="BH45" s="23"/>
      <c r="BI45" s="23"/>
      <c r="BJ45" s="23"/>
      <c r="BK45" s="23"/>
      <c r="BL45" s="23"/>
      <c r="BM45" s="23"/>
    </row>
    <row r="46" spans="4:65" s="17" customFormat="1" ht="24" hidden="1" customHeight="1" x14ac:dyDescent="0.3">
      <c r="D46" s="45"/>
      <c r="E46" s="39"/>
      <c r="F46" s="342"/>
      <c r="G46" s="288">
        <v>503</v>
      </c>
      <c r="H46" s="239" t="s">
        <v>57</v>
      </c>
      <c r="I46" s="252">
        <f>I47*G48</f>
        <v>8964600</v>
      </c>
      <c r="J46" s="238">
        <v>504</v>
      </c>
      <c r="K46" s="395" t="s">
        <v>58</v>
      </c>
      <c r="L46" s="240">
        <f>L47*J48</f>
        <v>7384800</v>
      </c>
      <c r="M46" s="288">
        <v>505</v>
      </c>
      <c r="N46" s="239" t="s">
        <v>2</v>
      </c>
      <c r="O46" s="252">
        <f>O47*M48</f>
        <v>5615600</v>
      </c>
      <c r="P46" s="238">
        <v>506</v>
      </c>
      <c r="Q46" s="239" t="s">
        <v>2</v>
      </c>
      <c r="R46" s="252">
        <f>R47*P48</f>
        <v>5615600</v>
      </c>
      <c r="S46" s="238">
        <v>507</v>
      </c>
      <c r="T46" s="239" t="s">
        <v>58</v>
      </c>
      <c r="U46" s="240">
        <f>U47*S48</f>
        <v>7411700</v>
      </c>
      <c r="V46" s="238">
        <v>508</v>
      </c>
      <c r="W46" s="239" t="s">
        <v>57</v>
      </c>
      <c r="X46" s="240">
        <f>X47*V48</f>
        <v>9085500</v>
      </c>
      <c r="Y46" s="481">
        <v>509</v>
      </c>
      <c r="Z46" s="479" t="s">
        <v>59</v>
      </c>
      <c r="AA46" s="320">
        <f>AA47*Y48</f>
        <v>0</v>
      </c>
      <c r="AB46" s="288">
        <v>510</v>
      </c>
      <c r="AC46" s="239" t="s">
        <v>59</v>
      </c>
      <c r="AD46" s="240">
        <f>AD47*AB48</f>
        <v>4948400</v>
      </c>
      <c r="AE46" s="238">
        <v>511</v>
      </c>
      <c r="AF46" s="239" t="s">
        <v>57</v>
      </c>
      <c r="AG46" s="240">
        <f>AG47*AE48</f>
        <v>8950900</v>
      </c>
      <c r="AH46" s="238">
        <v>512</v>
      </c>
      <c r="AI46" s="239" t="s">
        <v>58</v>
      </c>
      <c r="AJ46" s="240">
        <f>AJ47*AH48</f>
        <v>7357600</v>
      </c>
      <c r="AK46" s="238">
        <v>513</v>
      </c>
      <c r="AL46" s="239" t="s">
        <v>2</v>
      </c>
      <c r="AM46" s="252">
        <f>AM47*AK48</f>
        <v>5520000</v>
      </c>
      <c r="AN46" s="238">
        <v>514</v>
      </c>
      <c r="AO46" s="239" t="s">
        <v>2</v>
      </c>
      <c r="AP46" s="252">
        <f>AP47*AN48</f>
        <v>5520000</v>
      </c>
      <c r="AQ46" s="238">
        <v>515</v>
      </c>
      <c r="AR46" s="239" t="s">
        <v>58</v>
      </c>
      <c r="AS46" s="252">
        <f>AS47*AQ48</f>
        <v>7384800</v>
      </c>
      <c r="AT46" s="238">
        <v>516</v>
      </c>
      <c r="AU46" s="239" t="s">
        <v>57</v>
      </c>
      <c r="AV46" s="252">
        <f>AV47*AT48</f>
        <v>8897700</v>
      </c>
      <c r="AW46" s="238">
        <v>517</v>
      </c>
      <c r="AX46" s="239" t="s">
        <v>59</v>
      </c>
      <c r="AY46" s="240">
        <f>AY47*AW48</f>
        <v>4705600</v>
      </c>
      <c r="AZ46" s="288">
        <v>518</v>
      </c>
      <c r="BA46" s="239" t="s">
        <v>59</v>
      </c>
      <c r="BB46" s="252">
        <f>BB47*AZ48</f>
        <v>4705600</v>
      </c>
      <c r="BC46" s="480"/>
    </row>
    <row r="47" spans="4:65" s="17" customFormat="1" ht="24" hidden="1" customHeight="1" x14ac:dyDescent="0.3">
      <c r="D47" s="45">
        <f>+D50</f>
        <v>1000</v>
      </c>
      <c r="E47" s="39"/>
      <c r="F47" s="336">
        <v>35</v>
      </c>
      <c r="G47" s="291"/>
      <c r="H47" s="251"/>
      <c r="I47" s="318">
        <f>+I50+D47</f>
        <v>134000</v>
      </c>
      <c r="J47" s="241"/>
      <c r="K47" s="251"/>
      <c r="L47" s="316">
        <f>+L50+$D47</f>
        <v>136000</v>
      </c>
      <c r="M47" s="251"/>
      <c r="N47" s="251"/>
      <c r="O47" s="316">
        <f>+O50+$D47</f>
        <v>139000</v>
      </c>
      <c r="P47" s="241"/>
      <c r="Q47" s="251"/>
      <c r="R47" s="316">
        <f>+R50+$D47</f>
        <v>139000</v>
      </c>
      <c r="S47" s="241"/>
      <c r="T47" s="251"/>
      <c r="U47" s="316">
        <f>+U50+$D47</f>
        <v>137000</v>
      </c>
      <c r="V47" s="241"/>
      <c r="W47" s="251"/>
      <c r="X47" s="316">
        <f>+X50+$D47</f>
        <v>135000</v>
      </c>
      <c r="Y47" s="483"/>
      <c r="Z47" s="474"/>
      <c r="AA47" s="322"/>
      <c r="AB47" s="251"/>
      <c r="AC47" s="251"/>
      <c r="AD47" s="316">
        <f>+AD50+$D47</f>
        <v>139000</v>
      </c>
      <c r="AE47" s="241"/>
      <c r="AF47" s="251"/>
      <c r="AG47" s="316">
        <f>+AG50+$D47</f>
        <v>133000</v>
      </c>
      <c r="AH47" s="241"/>
      <c r="AI47" s="251"/>
      <c r="AJ47" s="316">
        <f>+AJ50+$D47</f>
        <v>136000</v>
      </c>
      <c r="AK47" s="241"/>
      <c r="AL47" s="251"/>
      <c r="AM47" s="316">
        <f>+AM50+$D47</f>
        <v>138000</v>
      </c>
      <c r="AN47" s="241"/>
      <c r="AO47" s="251"/>
      <c r="AP47" s="316">
        <f>+AP50+$D47</f>
        <v>138000</v>
      </c>
      <c r="AQ47" s="241"/>
      <c r="AR47" s="251"/>
      <c r="AS47" s="316">
        <f>+AS50+$D47</f>
        <v>136000</v>
      </c>
      <c r="AT47" s="241"/>
      <c r="AU47" s="251"/>
      <c r="AV47" s="318">
        <f>+AV50+$D47</f>
        <v>133000</v>
      </c>
      <c r="AW47" s="241"/>
      <c r="AX47" s="251"/>
      <c r="AY47" s="316">
        <f>+AY50+$D47</f>
        <v>136000</v>
      </c>
      <c r="AZ47" s="251"/>
      <c r="BA47" s="251"/>
      <c r="BB47" s="315">
        <f>+BB50+$D47</f>
        <v>136000</v>
      </c>
      <c r="BC47" s="478">
        <v>35</v>
      </c>
      <c r="BE47" s="30"/>
      <c r="BF47" s="31"/>
      <c r="BG47" s="31"/>
      <c r="BH47" s="23"/>
      <c r="BI47" s="23"/>
      <c r="BJ47" s="23"/>
      <c r="BK47" s="23"/>
      <c r="BL47" s="23"/>
      <c r="BM47" s="23"/>
    </row>
    <row r="48" spans="4:65" s="17" customFormat="1" ht="24" hidden="1" customHeight="1" thickBot="1" x14ac:dyDescent="0.35">
      <c r="D48" s="45"/>
      <c r="E48" s="39"/>
      <c r="F48" s="336"/>
      <c r="G48" s="290">
        <v>66.900000000000006</v>
      </c>
      <c r="H48" s="244"/>
      <c r="I48" s="253"/>
      <c r="J48" s="249">
        <v>54.3</v>
      </c>
      <c r="K48" s="244"/>
      <c r="L48" s="245"/>
      <c r="M48" s="290">
        <v>40.4</v>
      </c>
      <c r="N48" s="244"/>
      <c r="O48" s="253"/>
      <c r="P48" s="249">
        <v>40.4</v>
      </c>
      <c r="Q48" s="244"/>
      <c r="R48" s="253"/>
      <c r="S48" s="249">
        <v>54.1</v>
      </c>
      <c r="T48" s="244"/>
      <c r="U48" s="245"/>
      <c r="V48" s="310">
        <v>67.3</v>
      </c>
      <c r="W48" s="244"/>
      <c r="X48" s="245"/>
      <c r="Y48" s="484">
        <v>31.4</v>
      </c>
      <c r="Z48" s="485"/>
      <c r="AA48" s="486"/>
      <c r="AB48" s="290">
        <v>35.6</v>
      </c>
      <c r="AC48" s="244"/>
      <c r="AD48" s="253"/>
      <c r="AE48" s="310">
        <v>67.3</v>
      </c>
      <c r="AF48" s="247"/>
      <c r="AG48" s="248"/>
      <c r="AH48" s="310">
        <v>54.1</v>
      </c>
      <c r="AI48" s="247"/>
      <c r="AJ48" s="248"/>
      <c r="AK48" s="310">
        <f>+AK51</f>
        <v>40</v>
      </c>
      <c r="AL48" s="247"/>
      <c r="AM48" s="248"/>
      <c r="AN48" s="396">
        <f>+AN51</f>
        <v>40</v>
      </c>
      <c r="AO48" s="247"/>
      <c r="AP48" s="248"/>
      <c r="AQ48" s="310">
        <v>54.3</v>
      </c>
      <c r="AR48" s="247"/>
      <c r="AS48" s="248"/>
      <c r="AT48" s="310">
        <v>66.900000000000006</v>
      </c>
      <c r="AU48" s="247"/>
      <c r="AV48" s="289"/>
      <c r="AW48" s="243">
        <v>34.6</v>
      </c>
      <c r="AX48" s="244"/>
      <c r="AY48" s="245"/>
      <c r="AZ48" s="290">
        <v>34.6</v>
      </c>
      <c r="BA48" s="244"/>
      <c r="BB48" s="253"/>
      <c r="BC48" s="478"/>
      <c r="BE48" s="30"/>
      <c r="BF48" s="30"/>
      <c r="BG48" s="30"/>
      <c r="BH48" s="23"/>
      <c r="BI48" s="23"/>
      <c r="BJ48" s="23"/>
      <c r="BK48" s="23"/>
      <c r="BL48" s="23"/>
      <c r="BM48" s="23"/>
    </row>
    <row r="49" spans="4:65" s="17" customFormat="1" ht="24" hidden="1" customHeight="1" x14ac:dyDescent="0.3">
      <c r="D49" s="45"/>
      <c r="E49" s="39"/>
      <c r="F49" s="342"/>
      <c r="G49" s="288">
        <v>487</v>
      </c>
      <c r="H49" s="239" t="s">
        <v>57</v>
      </c>
      <c r="I49" s="252">
        <f>I50*G51</f>
        <v>8897700</v>
      </c>
      <c r="J49" s="238">
        <v>488</v>
      </c>
      <c r="K49" s="395" t="s">
        <v>58</v>
      </c>
      <c r="L49" s="240">
        <f>L50*J51</f>
        <v>7330500</v>
      </c>
      <c r="M49" s="288">
        <v>489</v>
      </c>
      <c r="N49" s="239" t="s">
        <v>2</v>
      </c>
      <c r="O49" s="252">
        <f>O50*M51</f>
        <v>5575200</v>
      </c>
      <c r="P49" s="238">
        <v>490</v>
      </c>
      <c r="Q49" s="239" t="s">
        <v>2</v>
      </c>
      <c r="R49" s="252">
        <f>R50*P51</f>
        <v>5575200</v>
      </c>
      <c r="S49" s="238">
        <v>491</v>
      </c>
      <c r="T49" s="239" t="s">
        <v>58</v>
      </c>
      <c r="U49" s="240">
        <f>U50*S51</f>
        <v>7357600</v>
      </c>
      <c r="V49" s="238">
        <v>492</v>
      </c>
      <c r="W49" s="239" t="s">
        <v>57</v>
      </c>
      <c r="X49" s="240">
        <f>X50*V51</f>
        <v>9018200</v>
      </c>
      <c r="Y49" s="481">
        <v>493</v>
      </c>
      <c r="Z49" s="479" t="s">
        <v>59</v>
      </c>
      <c r="AA49" s="320">
        <f>AA50*Y51</f>
        <v>0</v>
      </c>
      <c r="AB49" s="288">
        <v>494</v>
      </c>
      <c r="AC49" s="239" t="s">
        <v>59</v>
      </c>
      <c r="AD49" s="240">
        <f>AD50*AB51</f>
        <v>4912800</v>
      </c>
      <c r="AE49" s="238">
        <v>495</v>
      </c>
      <c r="AF49" s="239" t="s">
        <v>57</v>
      </c>
      <c r="AG49" s="240">
        <f>AG50*AE51</f>
        <v>8883600</v>
      </c>
      <c r="AH49" s="238">
        <v>496</v>
      </c>
      <c r="AI49" s="239" t="s">
        <v>58</v>
      </c>
      <c r="AJ49" s="240">
        <f>AJ50*AH51</f>
        <v>7303500</v>
      </c>
      <c r="AK49" s="238">
        <v>497</v>
      </c>
      <c r="AL49" s="239" t="s">
        <v>2</v>
      </c>
      <c r="AM49" s="252">
        <f>AM50*AK51</f>
        <v>5480000</v>
      </c>
      <c r="AN49" s="238">
        <v>498</v>
      </c>
      <c r="AO49" s="239" t="s">
        <v>2</v>
      </c>
      <c r="AP49" s="252">
        <f>AP50*AN51</f>
        <v>5480000</v>
      </c>
      <c r="AQ49" s="238">
        <v>499</v>
      </c>
      <c r="AR49" s="239" t="s">
        <v>58</v>
      </c>
      <c r="AS49" s="252">
        <f>AS50*AQ51</f>
        <v>7330500</v>
      </c>
      <c r="AT49" s="238">
        <v>500</v>
      </c>
      <c r="AU49" s="239" t="s">
        <v>57</v>
      </c>
      <c r="AV49" s="252">
        <f>AV50*AT51</f>
        <v>8830800</v>
      </c>
      <c r="AW49" s="238">
        <v>501</v>
      </c>
      <c r="AX49" s="239" t="s">
        <v>59</v>
      </c>
      <c r="AY49" s="240">
        <f>AY50*AW51</f>
        <v>4671000</v>
      </c>
      <c r="AZ49" s="288">
        <v>502</v>
      </c>
      <c r="BA49" s="239" t="s">
        <v>59</v>
      </c>
      <c r="BB49" s="252">
        <f>BB50*AZ51</f>
        <v>4671000</v>
      </c>
      <c r="BC49" s="480"/>
    </row>
    <row r="50" spans="4:65" s="17" customFormat="1" ht="24" hidden="1" customHeight="1" x14ac:dyDescent="0.3">
      <c r="D50" s="45">
        <f>+D53</f>
        <v>1000</v>
      </c>
      <c r="E50" s="39"/>
      <c r="F50" s="336">
        <v>34</v>
      </c>
      <c r="G50" s="291"/>
      <c r="H50" s="251"/>
      <c r="I50" s="318">
        <f>+I53+D50</f>
        <v>133000</v>
      </c>
      <c r="J50" s="241"/>
      <c r="K50" s="251"/>
      <c r="L50" s="316">
        <f>+L53+$D50</f>
        <v>135000</v>
      </c>
      <c r="M50" s="251"/>
      <c r="N50" s="251"/>
      <c r="O50" s="316">
        <f>+O53+$D50</f>
        <v>138000</v>
      </c>
      <c r="P50" s="241"/>
      <c r="Q50" s="251"/>
      <c r="R50" s="316">
        <f>+R53+$D50</f>
        <v>138000</v>
      </c>
      <c r="S50" s="241"/>
      <c r="T50" s="251"/>
      <c r="U50" s="316">
        <f>+U53+$D50</f>
        <v>136000</v>
      </c>
      <c r="V50" s="241"/>
      <c r="W50" s="251"/>
      <c r="X50" s="316">
        <f>+X53+$D50</f>
        <v>134000</v>
      </c>
      <c r="Y50" s="483"/>
      <c r="Z50" s="474"/>
      <c r="AA50" s="322"/>
      <c r="AB50" s="251"/>
      <c r="AC50" s="251"/>
      <c r="AD50" s="316">
        <f>+AD53+$D50</f>
        <v>138000</v>
      </c>
      <c r="AE50" s="241"/>
      <c r="AF50" s="251"/>
      <c r="AG50" s="316">
        <f>+AG53+$D50</f>
        <v>132000</v>
      </c>
      <c r="AH50" s="241"/>
      <c r="AI50" s="251"/>
      <c r="AJ50" s="316">
        <f>+AJ53+$D50</f>
        <v>135000</v>
      </c>
      <c r="AK50" s="241"/>
      <c r="AL50" s="251"/>
      <c r="AM50" s="316">
        <f>+AM53+$D50</f>
        <v>137000</v>
      </c>
      <c r="AN50" s="241"/>
      <c r="AO50" s="251"/>
      <c r="AP50" s="316">
        <f>+AP53+$D50</f>
        <v>137000</v>
      </c>
      <c r="AQ50" s="241"/>
      <c r="AR50" s="251"/>
      <c r="AS50" s="316">
        <f>+AS53+$D50</f>
        <v>135000</v>
      </c>
      <c r="AT50" s="241"/>
      <c r="AU50" s="251"/>
      <c r="AV50" s="318">
        <f>+AV53+$D50</f>
        <v>132000</v>
      </c>
      <c r="AW50" s="241"/>
      <c r="AX50" s="251"/>
      <c r="AY50" s="316">
        <f>+AY53+$D50</f>
        <v>135000</v>
      </c>
      <c r="AZ50" s="251"/>
      <c r="BA50" s="251"/>
      <c r="BB50" s="315">
        <f>+BB53+$D50</f>
        <v>135000</v>
      </c>
      <c r="BC50" s="478">
        <v>34</v>
      </c>
      <c r="BE50" s="30"/>
      <c r="BF50" s="31"/>
      <c r="BG50" s="31"/>
      <c r="BH50" s="23"/>
      <c r="BI50" s="23"/>
      <c r="BJ50" s="23"/>
      <c r="BK50" s="23"/>
      <c r="BL50" s="23"/>
      <c r="BM50" s="23"/>
    </row>
    <row r="51" spans="4:65" s="17" customFormat="1" ht="24" hidden="1" customHeight="1" thickBot="1" x14ac:dyDescent="0.35">
      <c r="D51" s="45"/>
      <c r="E51" s="39"/>
      <c r="F51" s="336"/>
      <c r="G51" s="290">
        <v>66.900000000000006</v>
      </c>
      <c r="H51" s="244"/>
      <c r="I51" s="253"/>
      <c r="J51" s="249">
        <v>54.3</v>
      </c>
      <c r="K51" s="244"/>
      <c r="L51" s="245"/>
      <c r="M51" s="290">
        <v>40.4</v>
      </c>
      <c r="N51" s="244"/>
      <c r="O51" s="253"/>
      <c r="P51" s="249">
        <v>40.4</v>
      </c>
      <c r="Q51" s="244"/>
      <c r="R51" s="253"/>
      <c r="S51" s="249">
        <v>54.1</v>
      </c>
      <c r="T51" s="244"/>
      <c r="U51" s="245"/>
      <c r="V51" s="310">
        <v>67.3</v>
      </c>
      <c r="W51" s="244"/>
      <c r="X51" s="245"/>
      <c r="Y51" s="484">
        <v>31.4</v>
      </c>
      <c r="Z51" s="485"/>
      <c r="AA51" s="486"/>
      <c r="AB51" s="290">
        <v>35.6</v>
      </c>
      <c r="AC51" s="244"/>
      <c r="AD51" s="253"/>
      <c r="AE51" s="310">
        <v>67.3</v>
      </c>
      <c r="AF51" s="247"/>
      <c r="AG51" s="248"/>
      <c r="AH51" s="310">
        <v>54.1</v>
      </c>
      <c r="AI51" s="247"/>
      <c r="AJ51" s="248"/>
      <c r="AK51" s="310">
        <f>+AK54</f>
        <v>40</v>
      </c>
      <c r="AL51" s="247"/>
      <c r="AM51" s="248"/>
      <c r="AN51" s="396">
        <f>+AN54</f>
        <v>40</v>
      </c>
      <c r="AO51" s="247"/>
      <c r="AP51" s="248"/>
      <c r="AQ51" s="310">
        <v>54.3</v>
      </c>
      <c r="AR51" s="247"/>
      <c r="AS51" s="248"/>
      <c r="AT51" s="310">
        <v>66.900000000000006</v>
      </c>
      <c r="AU51" s="247"/>
      <c r="AV51" s="289"/>
      <c r="AW51" s="243">
        <v>34.6</v>
      </c>
      <c r="AX51" s="244"/>
      <c r="AY51" s="245"/>
      <c r="AZ51" s="290">
        <v>34.6</v>
      </c>
      <c r="BA51" s="244"/>
      <c r="BB51" s="253"/>
      <c r="BC51" s="478"/>
      <c r="BE51" s="30"/>
      <c r="BF51" s="30"/>
      <c r="BG51" s="30"/>
      <c r="BH51" s="23"/>
      <c r="BI51" s="23"/>
      <c r="BJ51" s="23"/>
      <c r="BK51" s="23"/>
      <c r="BL51" s="23"/>
      <c r="BM51" s="23"/>
    </row>
    <row r="52" spans="4:65" s="17" customFormat="1" ht="24" hidden="1" customHeight="1" x14ac:dyDescent="0.3">
      <c r="D52" s="45"/>
      <c r="E52" s="39"/>
      <c r="F52" s="342"/>
      <c r="G52" s="288">
        <v>471</v>
      </c>
      <c r="H52" s="239" t="s">
        <v>57</v>
      </c>
      <c r="I52" s="252">
        <f>I53*G54</f>
        <v>8830800</v>
      </c>
      <c r="J52" s="238">
        <v>472</v>
      </c>
      <c r="K52" s="395" t="s">
        <v>58</v>
      </c>
      <c r="L52" s="240">
        <f>L53*J54</f>
        <v>7276200</v>
      </c>
      <c r="M52" s="288">
        <v>473</v>
      </c>
      <c r="N52" s="239" t="s">
        <v>2</v>
      </c>
      <c r="O52" s="252">
        <f>O53*M54</f>
        <v>5534800</v>
      </c>
      <c r="P52" s="238">
        <v>474</v>
      </c>
      <c r="Q52" s="239" t="s">
        <v>2</v>
      </c>
      <c r="R52" s="252">
        <f>R53*P54</f>
        <v>5534800</v>
      </c>
      <c r="S52" s="238">
        <v>475</v>
      </c>
      <c r="T52" s="239" t="s">
        <v>58</v>
      </c>
      <c r="U52" s="240">
        <f>U53*S54</f>
        <v>7303500</v>
      </c>
      <c r="V52" s="238">
        <v>476</v>
      </c>
      <c r="W52" s="239" t="s">
        <v>57</v>
      </c>
      <c r="X52" s="240">
        <f>X53*V54</f>
        <v>8950900</v>
      </c>
      <c r="Y52" s="481">
        <v>177</v>
      </c>
      <c r="Z52" s="479" t="s">
        <v>59</v>
      </c>
      <c r="AA52" s="320">
        <f>AA53*Y54</f>
        <v>0</v>
      </c>
      <c r="AB52" s="288">
        <v>478</v>
      </c>
      <c r="AC52" s="239" t="s">
        <v>59</v>
      </c>
      <c r="AD52" s="240">
        <f>AD53*AB54</f>
        <v>4877200</v>
      </c>
      <c r="AE52" s="238">
        <v>479</v>
      </c>
      <c r="AF52" s="239" t="s">
        <v>57</v>
      </c>
      <c r="AG52" s="240">
        <f>AG53*AE54</f>
        <v>8816300</v>
      </c>
      <c r="AH52" s="238">
        <v>480</v>
      </c>
      <c r="AI52" s="239" t="s">
        <v>58</v>
      </c>
      <c r="AJ52" s="240">
        <f>AJ53*AH54</f>
        <v>7249400</v>
      </c>
      <c r="AK52" s="238">
        <v>481</v>
      </c>
      <c r="AL52" s="239" t="s">
        <v>2</v>
      </c>
      <c r="AM52" s="252">
        <f>AM53*AK54</f>
        <v>5440000</v>
      </c>
      <c r="AN52" s="238">
        <v>482</v>
      </c>
      <c r="AO52" s="239" t="s">
        <v>2</v>
      </c>
      <c r="AP52" s="252">
        <f>AP53*AN54</f>
        <v>5440000</v>
      </c>
      <c r="AQ52" s="238">
        <v>483</v>
      </c>
      <c r="AR52" s="239" t="s">
        <v>58</v>
      </c>
      <c r="AS52" s="252">
        <f>AS53*AQ54</f>
        <v>7276200</v>
      </c>
      <c r="AT52" s="238">
        <v>484</v>
      </c>
      <c r="AU52" s="239" t="s">
        <v>57</v>
      </c>
      <c r="AV52" s="252">
        <f>AV53*AT54</f>
        <v>8763900</v>
      </c>
      <c r="AW52" s="238">
        <v>485</v>
      </c>
      <c r="AX52" s="239" t="s">
        <v>59</v>
      </c>
      <c r="AY52" s="240">
        <f>AY53*AW54</f>
        <v>4636400</v>
      </c>
      <c r="AZ52" s="288">
        <v>486</v>
      </c>
      <c r="BA52" s="239" t="s">
        <v>59</v>
      </c>
      <c r="BB52" s="252">
        <f>BB53*AZ54</f>
        <v>4636400</v>
      </c>
      <c r="BC52" s="480"/>
    </row>
    <row r="53" spans="4:65" s="17" customFormat="1" ht="24" hidden="1" customHeight="1" x14ac:dyDescent="0.3">
      <c r="D53" s="45">
        <f>+D56</f>
        <v>1000</v>
      </c>
      <c r="E53" s="39"/>
      <c r="F53" s="336">
        <v>33</v>
      </c>
      <c r="G53" s="291"/>
      <c r="H53" s="251"/>
      <c r="I53" s="318">
        <f>+I56+D53</f>
        <v>132000</v>
      </c>
      <c r="J53" s="241"/>
      <c r="K53" s="251"/>
      <c r="L53" s="316">
        <f>+L56+$D53</f>
        <v>134000</v>
      </c>
      <c r="M53" s="251"/>
      <c r="N53" s="251"/>
      <c r="O53" s="316">
        <f>+O56+$D53</f>
        <v>137000</v>
      </c>
      <c r="P53" s="241"/>
      <c r="Q53" s="251"/>
      <c r="R53" s="316">
        <f>+R56+$D53</f>
        <v>137000</v>
      </c>
      <c r="S53" s="241"/>
      <c r="T53" s="251"/>
      <c r="U53" s="316">
        <f>+U56+$D53</f>
        <v>135000</v>
      </c>
      <c r="V53" s="241"/>
      <c r="W53" s="251"/>
      <c r="X53" s="316">
        <f>+X56+$D53</f>
        <v>133000</v>
      </c>
      <c r="Y53" s="483"/>
      <c r="Z53" s="474"/>
      <c r="AA53" s="322"/>
      <c r="AB53" s="251"/>
      <c r="AC53" s="251"/>
      <c r="AD53" s="316">
        <f>+AD56+$D53</f>
        <v>137000</v>
      </c>
      <c r="AE53" s="241"/>
      <c r="AF53" s="251"/>
      <c r="AG53" s="316">
        <f>+AG56+$D53</f>
        <v>131000</v>
      </c>
      <c r="AH53" s="241"/>
      <c r="AI53" s="251"/>
      <c r="AJ53" s="316">
        <f>+AJ56+$D53</f>
        <v>134000</v>
      </c>
      <c r="AK53" s="241"/>
      <c r="AL53" s="251"/>
      <c r="AM53" s="316">
        <f>+AM56+$D53</f>
        <v>136000</v>
      </c>
      <c r="AN53" s="241"/>
      <c r="AO53" s="251"/>
      <c r="AP53" s="316">
        <f>+AP56+$D53</f>
        <v>136000</v>
      </c>
      <c r="AQ53" s="241"/>
      <c r="AR53" s="251"/>
      <c r="AS53" s="316">
        <f>+AS56+$D53</f>
        <v>134000</v>
      </c>
      <c r="AT53" s="241"/>
      <c r="AU53" s="251"/>
      <c r="AV53" s="318">
        <f>+AV56+$D53</f>
        <v>131000</v>
      </c>
      <c r="AW53" s="241"/>
      <c r="AX53" s="251"/>
      <c r="AY53" s="316">
        <f>+AY56+$D53</f>
        <v>134000</v>
      </c>
      <c r="AZ53" s="251"/>
      <c r="BA53" s="251"/>
      <c r="BB53" s="315">
        <f>+BB56+$D53</f>
        <v>134000</v>
      </c>
      <c r="BC53" s="478">
        <v>33</v>
      </c>
      <c r="BE53" s="30"/>
      <c r="BF53" s="31"/>
      <c r="BG53" s="31"/>
      <c r="BH53" s="23"/>
      <c r="BI53" s="23"/>
      <c r="BJ53" s="23"/>
      <c r="BK53" s="23"/>
      <c r="BL53" s="23"/>
      <c r="BM53" s="23"/>
    </row>
    <row r="54" spans="4:65" s="17" customFormat="1" ht="24" hidden="1" customHeight="1" thickBot="1" x14ac:dyDescent="0.35">
      <c r="D54" s="45"/>
      <c r="E54" s="39"/>
      <c r="F54" s="336"/>
      <c r="G54" s="290">
        <v>66.900000000000006</v>
      </c>
      <c r="H54" s="244"/>
      <c r="I54" s="253"/>
      <c r="J54" s="249">
        <v>54.3</v>
      </c>
      <c r="K54" s="244"/>
      <c r="L54" s="245"/>
      <c r="M54" s="290">
        <v>40.4</v>
      </c>
      <c r="N54" s="244"/>
      <c r="O54" s="253"/>
      <c r="P54" s="249">
        <v>40.4</v>
      </c>
      <c r="Q54" s="244"/>
      <c r="R54" s="253"/>
      <c r="S54" s="249">
        <v>54.1</v>
      </c>
      <c r="T54" s="244"/>
      <c r="U54" s="245"/>
      <c r="V54" s="310">
        <v>67.3</v>
      </c>
      <c r="W54" s="244"/>
      <c r="X54" s="245"/>
      <c r="Y54" s="484">
        <v>31.4</v>
      </c>
      <c r="Z54" s="485"/>
      <c r="AA54" s="486"/>
      <c r="AB54" s="290">
        <v>35.6</v>
      </c>
      <c r="AC54" s="244"/>
      <c r="AD54" s="253"/>
      <c r="AE54" s="310">
        <v>67.3</v>
      </c>
      <c r="AF54" s="247"/>
      <c r="AG54" s="248"/>
      <c r="AH54" s="310">
        <v>54.1</v>
      </c>
      <c r="AI54" s="247"/>
      <c r="AJ54" s="248"/>
      <c r="AK54" s="310">
        <f>+AK57</f>
        <v>40</v>
      </c>
      <c r="AL54" s="247"/>
      <c r="AM54" s="248"/>
      <c r="AN54" s="396">
        <f>+AN57</f>
        <v>40</v>
      </c>
      <c r="AO54" s="247"/>
      <c r="AP54" s="248"/>
      <c r="AQ54" s="310">
        <v>54.3</v>
      </c>
      <c r="AR54" s="247"/>
      <c r="AS54" s="248"/>
      <c r="AT54" s="310">
        <v>66.900000000000006</v>
      </c>
      <c r="AU54" s="247"/>
      <c r="AV54" s="289"/>
      <c r="AW54" s="243">
        <v>34.6</v>
      </c>
      <c r="AX54" s="244"/>
      <c r="AY54" s="245"/>
      <c r="AZ54" s="290">
        <v>34.6</v>
      </c>
      <c r="BA54" s="244"/>
      <c r="BB54" s="253"/>
      <c r="BC54" s="478"/>
      <c r="BE54" s="30"/>
      <c r="BF54" s="30"/>
      <c r="BG54" s="30"/>
      <c r="BH54" s="23"/>
      <c r="BI54" s="23"/>
      <c r="BJ54" s="23"/>
      <c r="BK54" s="23"/>
      <c r="BL54" s="23"/>
      <c r="BM54" s="23"/>
    </row>
    <row r="55" spans="4:65" s="17" customFormat="1" ht="24" hidden="1" customHeight="1" x14ac:dyDescent="0.3">
      <c r="D55" s="45"/>
      <c r="E55" s="39"/>
      <c r="F55" s="342"/>
      <c r="G55" s="288">
        <v>455</v>
      </c>
      <c r="H55" s="239" t="s">
        <v>57</v>
      </c>
      <c r="I55" s="252">
        <f>I56*G57</f>
        <v>8763900</v>
      </c>
      <c r="J55" s="238">
        <v>456</v>
      </c>
      <c r="K55" s="395" t="s">
        <v>58</v>
      </c>
      <c r="L55" s="240">
        <f>L56*J57</f>
        <v>7221900</v>
      </c>
      <c r="M55" s="288">
        <v>457</v>
      </c>
      <c r="N55" s="239" t="s">
        <v>2</v>
      </c>
      <c r="O55" s="252">
        <f>O56*M57</f>
        <v>5494400</v>
      </c>
      <c r="P55" s="238">
        <v>458</v>
      </c>
      <c r="Q55" s="239" t="s">
        <v>2</v>
      </c>
      <c r="R55" s="252">
        <f>R56*P57</f>
        <v>5494400</v>
      </c>
      <c r="S55" s="238">
        <v>459</v>
      </c>
      <c r="T55" s="239" t="s">
        <v>58</v>
      </c>
      <c r="U55" s="240">
        <f>U56*S57</f>
        <v>7249400</v>
      </c>
      <c r="V55" s="238">
        <v>460</v>
      </c>
      <c r="W55" s="239" t="s">
        <v>57</v>
      </c>
      <c r="X55" s="240">
        <f>X56*V57</f>
        <v>8883600</v>
      </c>
      <c r="Y55" s="481">
        <v>461</v>
      </c>
      <c r="Z55" s="479" t="s">
        <v>59</v>
      </c>
      <c r="AA55" s="320">
        <f>AA56*Y57</f>
        <v>0</v>
      </c>
      <c r="AB55" s="288">
        <v>462</v>
      </c>
      <c r="AC55" s="239" t="s">
        <v>59</v>
      </c>
      <c r="AD55" s="240">
        <f>AD56*AB57</f>
        <v>4841600</v>
      </c>
      <c r="AE55" s="238">
        <v>463</v>
      </c>
      <c r="AF55" s="239" t="s">
        <v>57</v>
      </c>
      <c r="AG55" s="240">
        <f>AG56*AE57</f>
        <v>8749000</v>
      </c>
      <c r="AH55" s="238">
        <v>464</v>
      </c>
      <c r="AI55" s="239" t="s">
        <v>58</v>
      </c>
      <c r="AJ55" s="240">
        <f>AJ56*AH57</f>
        <v>7195300</v>
      </c>
      <c r="AK55" s="238">
        <v>465</v>
      </c>
      <c r="AL55" s="239" t="s">
        <v>2</v>
      </c>
      <c r="AM55" s="252">
        <f>AM56*AK57</f>
        <v>5400000</v>
      </c>
      <c r="AN55" s="238">
        <v>466</v>
      </c>
      <c r="AO55" s="239" t="s">
        <v>2</v>
      </c>
      <c r="AP55" s="252">
        <f>AP56*AN57</f>
        <v>5400000</v>
      </c>
      <c r="AQ55" s="238">
        <v>467</v>
      </c>
      <c r="AR55" s="239" t="s">
        <v>58</v>
      </c>
      <c r="AS55" s="252">
        <f>AS56*AQ57</f>
        <v>7221900</v>
      </c>
      <c r="AT55" s="238">
        <v>468</v>
      </c>
      <c r="AU55" s="239" t="s">
        <v>57</v>
      </c>
      <c r="AV55" s="252">
        <f>AV56*AT57</f>
        <v>8697000</v>
      </c>
      <c r="AW55" s="238">
        <v>469</v>
      </c>
      <c r="AX55" s="239" t="s">
        <v>59</v>
      </c>
      <c r="AY55" s="240">
        <f>AY56*AW57</f>
        <v>4601800</v>
      </c>
      <c r="AZ55" s="288">
        <v>470</v>
      </c>
      <c r="BA55" s="239" t="s">
        <v>59</v>
      </c>
      <c r="BB55" s="252">
        <f>BB56*AZ57</f>
        <v>4601800</v>
      </c>
      <c r="BC55" s="480"/>
    </row>
    <row r="56" spans="4:65" s="17" customFormat="1" ht="24" hidden="1" customHeight="1" x14ac:dyDescent="0.3">
      <c r="D56" s="45">
        <f>+D59</f>
        <v>1000</v>
      </c>
      <c r="E56" s="39"/>
      <c r="F56" s="336">
        <v>32</v>
      </c>
      <c r="G56" s="291"/>
      <c r="H56" s="251"/>
      <c r="I56" s="318">
        <f>+I59+D56</f>
        <v>131000</v>
      </c>
      <c r="J56" s="241"/>
      <c r="K56" s="251"/>
      <c r="L56" s="316">
        <f>+L59+$D56</f>
        <v>133000</v>
      </c>
      <c r="M56" s="251"/>
      <c r="N56" s="251"/>
      <c r="O56" s="316">
        <f>+O59+$D56</f>
        <v>136000</v>
      </c>
      <c r="P56" s="241"/>
      <c r="Q56" s="251"/>
      <c r="R56" s="316">
        <f>+R59+$D56</f>
        <v>136000</v>
      </c>
      <c r="S56" s="241"/>
      <c r="T56" s="251"/>
      <c r="U56" s="316">
        <f>+U59+$D56</f>
        <v>134000</v>
      </c>
      <c r="V56" s="241"/>
      <c r="W56" s="251"/>
      <c r="X56" s="316">
        <f>+X59+$D56</f>
        <v>132000</v>
      </c>
      <c r="Y56" s="483"/>
      <c r="Z56" s="474"/>
      <c r="AA56" s="322"/>
      <c r="AB56" s="251"/>
      <c r="AC56" s="251"/>
      <c r="AD56" s="316">
        <f>+AD59+$D56</f>
        <v>136000</v>
      </c>
      <c r="AE56" s="241"/>
      <c r="AF56" s="251"/>
      <c r="AG56" s="316">
        <f>+AG59+$D56</f>
        <v>130000</v>
      </c>
      <c r="AH56" s="241"/>
      <c r="AI56" s="251"/>
      <c r="AJ56" s="316">
        <f>+AJ59+$D56</f>
        <v>133000</v>
      </c>
      <c r="AK56" s="241"/>
      <c r="AL56" s="251"/>
      <c r="AM56" s="316">
        <f>+AM59+$D56</f>
        <v>135000</v>
      </c>
      <c r="AN56" s="241"/>
      <c r="AO56" s="251"/>
      <c r="AP56" s="316">
        <f>+AP59+$D56</f>
        <v>135000</v>
      </c>
      <c r="AQ56" s="241"/>
      <c r="AR56" s="251"/>
      <c r="AS56" s="316">
        <f>+AS59+$D56</f>
        <v>133000</v>
      </c>
      <c r="AT56" s="241"/>
      <c r="AU56" s="251"/>
      <c r="AV56" s="318">
        <f>+AV59+$D56</f>
        <v>130000</v>
      </c>
      <c r="AW56" s="241"/>
      <c r="AX56" s="251"/>
      <c r="AY56" s="316">
        <f>+AY59+$D56</f>
        <v>133000</v>
      </c>
      <c r="AZ56" s="251"/>
      <c r="BA56" s="251"/>
      <c r="BB56" s="315">
        <f>+BB59+$D56</f>
        <v>133000</v>
      </c>
      <c r="BC56" s="478">
        <v>32</v>
      </c>
      <c r="BE56" s="30"/>
      <c r="BF56" s="31"/>
      <c r="BG56" s="31"/>
      <c r="BH56" s="23"/>
      <c r="BI56" s="23"/>
      <c r="BJ56" s="23"/>
      <c r="BK56" s="23"/>
      <c r="BL56" s="23"/>
      <c r="BM56" s="23"/>
    </row>
    <row r="57" spans="4:65" s="17" customFormat="1" ht="24" hidden="1" customHeight="1" thickBot="1" x14ac:dyDescent="0.35">
      <c r="D57" s="45"/>
      <c r="E57" s="39"/>
      <c r="F57" s="336"/>
      <c r="G57" s="290">
        <v>66.900000000000006</v>
      </c>
      <c r="H57" s="244"/>
      <c r="I57" s="253"/>
      <c r="J57" s="249">
        <v>54.3</v>
      </c>
      <c r="K57" s="244"/>
      <c r="L57" s="245"/>
      <c r="M57" s="290">
        <v>40.4</v>
      </c>
      <c r="N57" s="244"/>
      <c r="O57" s="253"/>
      <c r="P57" s="249">
        <v>40.4</v>
      </c>
      <c r="Q57" s="244"/>
      <c r="R57" s="253"/>
      <c r="S57" s="249">
        <v>54.1</v>
      </c>
      <c r="T57" s="244"/>
      <c r="U57" s="245"/>
      <c r="V57" s="310">
        <v>67.3</v>
      </c>
      <c r="W57" s="244"/>
      <c r="X57" s="245"/>
      <c r="Y57" s="484">
        <v>31.4</v>
      </c>
      <c r="Z57" s="485"/>
      <c r="AA57" s="486"/>
      <c r="AB57" s="290">
        <v>35.6</v>
      </c>
      <c r="AC57" s="244"/>
      <c r="AD57" s="253"/>
      <c r="AE57" s="310">
        <v>67.3</v>
      </c>
      <c r="AF57" s="247"/>
      <c r="AG57" s="248"/>
      <c r="AH57" s="310">
        <v>54.1</v>
      </c>
      <c r="AI57" s="247"/>
      <c r="AJ57" s="248"/>
      <c r="AK57" s="310">
        <f>+AK60</f>
        <v>40</v>
      </c>
      <c r="AL57" s="247"/>
      <c r="AM57" s="248"/>
      <c r="AN57" s="396">
        <f>+AN60</f>
        <v>40</v>
      </c>
      <c r="AO57" s="247"/>
      <c r="AP57" s="248"/>
      <c r="AQ57" s="310">
        <v>54.3</v>
      </c>
      <c r="AR57" s="247"/>
      <c r="AS57" s="248"/>
      <c r="AT57" s="310">
        <v>66.900000000000006</v>
      </c>
      <c r="AU57" s="247"/>
      <c r="AV57" s="289"/>
      <c r="AW57" s="243">
        <v>34.6</v>
      </c>
      <c r="AX57" s="244"/>
      <c r="AY57" s="245"/>
      <c r="AZ57" s="290">
        <v>34.6</v>
      </c>
      <c r="BA57" s="244"/>
      <c r="BB57" s="253"/>
      <c r="BC57" s="478"/>
      <c r="BE57" s="30"/>
      <c r="BF57" s="30"/>
      <c r="BG57" s="30"/>
      <c r="BH57" s="23"/>
      <c r="BI57" s="23"/>
      <c r="BJ57" s="23"/>
      <c r="BK57" s="23"/>
      <c r="BL57" s="23"/>
      <c r="BM57" s="23"/>
    </row>
    <row r="58" spans="4:65" s="17" customFormat="1" ht="24" hidden="1" customHeight="1" x14ac:dyDescent="0.3">
      <c r="D58" s="45"/>
      <c r="E58" s="39"/>
      <c r="F58" s="342"/>
      <c r="G58" s="288">
        <v>439</v>
      </c>
      <c r="H58" s="239" t="s">
        <v>57</v>
      </c>
      <c r="I58" s="252">
        <f>I59*G60</f>
        <v>8697000</v>
      </c>
      <c r="J58" s="238">
        <v>440</v>
      </c>
      <c r="K58" s="395" t="s">
        <v>58</v>
      </c>
      <c r="L58" s="240">
        <f>L59*J60</f>
        <v>7167600</v>
      </c>
      <c r="M58" s="288">
        <v>441</v>
      </c>
      <c r="N58" s="239" t="s">
        <v>2</v>
      </c>
      <c r="O58" s="252">
        <f>O59*M60</f>
        <v>5454000</v>
      </c>
      <c r="P58" s="238">
        <v>442</v>
      </c>
      <c r="Q58" s="239" t="s">
        <v>2</v>
      </c>
      <c r="R58" s="252">
        <f>R59*P60</f>
        <v>5454000</v>
      </c>
      <c r="S58" s="238">
        <v>443</v>
      </c>
      <c r="T58" s="239" t="s">
        <v>58</v>
      </c>
      <c r="U58" s="240">
        <f>U59*S60</f>
        <v>7195300</v>
      </c>
      <c r="V58" s="238">
        <v>444</v>
      </c>
      <c r="W58" s="239" t="s">
        <v>57</v>
      </c>
      <c r="X58" s="240">
        <f>X59*V60</f>
        <v>8816300</v>
      </c>
      <c r="Y58" s="481">
        <v>445</v>
      </c>
      <c r="Z58" s="479" t="s">
        <v>59</v>
      </c>
      <c r="AA58" s="320">
        <f>AA59*Y60</f>
        <v>0</v>
      </c>
      <c r="AB58" s="288">
        <v>446</v>
      </c>
      <c r="AC58" s="239" t="s">
        <v>59</v>
      </c>
      <c r="AD58" s="240">
        <f>AD59*AB60</f>
        <v>4806000</v>
      </c>
      <c r="AE58" s="238">
        <v>447</v>
      </c>
      <c r="AF58" s="239" t="s">
        <v>57</v>
      </c>
      <c r="AG58" s="240">
        <f>AG59*AE60</f>
        <v>8681700</v>
      </c>
      <c r="AH58" s="238">
        <v>448</v>
      </c>
      <c r="AI58" s="239" t="s">
        <v>58</v>
      </c>
      <c r="AJ58" s="240">
        <f>AJ59*AH60</f>
        <v>7141200</v>
      </c>
      <c r="AK58" s="238">
        <v>449</v>
      </c>
      <c r="AL58" s="239" t="s">
        <v>2</v>
      </c>
      <c r="AM58" s="252">
        <f>AM59*AK60</f>
        <v>5360000</v>
      </c>
      <c r="AN58" s="238">
        <v>450</v>
      </c>
      <c r="AO58" s="239" t="s">
        <v>2</v>
      </c>
      <c r="AP58" s="252">
        <f>AP59*AN60</f>
        <v>5360000</v>
      </c>
      <c r="AQ58" s="238">
        <v>451</v>
      </c>
      <c r="AR58" s="239" t="s">
        <v>58</v>
      </c>
      <c r="AS58" s="252">
        <f>AS59*AQ60</f>
        <v>7167600</v>
      </c>
      <c r="AT58" s="238">
        <v>452</v>
      </c>
      <c r="AU58" s="239" t="s">
        <v>57</v>
      </c>
      <c r="AV58" s="252">
        <f>AV59*AT60</f>
        <v>8630100</v>
      </c>
      <c r="AW58" s="238">
        <v>453</v>
      </c>
      <c r="AX58" s="239" t="s">
        <v>59</v>
      </c>
      <c r="AY58" s="240">
        <f>AY59*AW60</f>
        <v>4567200</v>
      </c>
      <c r="AZ58" s="288">
        <v>454</v>
      </c>
      <c r="BA58" s="239" t="s">
        <v>59</v>
      </c>
      <c r="BB58" s="252">
        <f>BB59*AZ60</f>
        <v>4567200</v>
      </c>
      <c r="BC58" s="480"/>
    </row>
    <row r="59" spans="4:65" s="17" customFormat="1" ht="24" hidden="1" customHeight="1" x14ac:dyDescent="0.3">
      <c r="D59" s="45">
        <f>+D62</f>
        <v>1000</v>
      </c>
      <c r="E59" s="39"/>
      <c r="F59" s="336">
        <v>31</v>
      </c>
      <c r="G59" s="291"/>
      <c r="H59" s="251"/>
      <c r="I59" s="318">
        <f>+I62+D59</f>
        <v>130000</v>
      </c>
      <c r="J59" s="241"/>
      <c r="K59" s="251"/>
      <c r="L59" s="316">
        <f>+L62+$D59</f>
        <v>132000</v>
      </c>
      <c r="M59" s="251"/>
      <c r="N59" s="251"/>
      <c r="O59" s="316">
        <f>+O62+$D59</f>
        <v>135000</v>
      </c>
      <c r="P59" s="241"/>
      <c r="Q59" s="251"/>
      <c r="R59" s="316">
        <f>+R62+$D59</f>
        <v>135000</v>
      </c>
      <c r="S59" s="241"/>
      <c r="T59" s="251"/>
      <c r="U59" s="316">
        <f>+U62+$D59</f>
        <v>133000</v>
      </c>
      <c r="V59" s="241"/>
      <c r="W59" s="251"/>
      <c r="X59" s="316">
        <f>+X62+$D59</f>
        <v>131000</v>
      </c>
      <c r="Y59" s="483"/>
      <c r="Z59" s="474"/>
      <c r="AA59" s="322"/>
      <c r="AB59" s="251"/>
      <c r="AC59" s="251"/>
      <c r="AD59" s="316">
        <f>+AD62+$D59</f>
        <v>135000</v>
      </c>
      <c r="AE59" s="241"/>
      <c r="AF59" s="251"/>
      <c r="AG59" s="316">
        <f>+AG62+$D59</f>
        <v>129000</v>
      </c>
      <c r="AH59" s="241"/>
      <c r="AI59" s="251"/>
      <c r="AJ59" s="316">
        <f>+AJ62+$D59</f>
        <v>132000</v>
      </c>
      <c r="AK59" s="241"/>
      <c r="AL59" s="251"/>
      <c r="AM59" s="316">
        <f>+AM62+$D59</f>
        <v>134000</v>
      </c>
      <c r="AN59" s="241"/>
      <c r="AO59" s="251"/>
      <c r="AP59" s="316">
        <f>+AP62+$D59</f>
        <v>134000</v>
      </c>
      <c r="AQ59" s="241"/>
      <c r="AR59" s="251"/>
      <c r="AS59" s="316">
        <f>+AS62+$D59</f>
        <v>132000</v>
      </c>
      <c r="AT59" s="241"/>
      <c r="AU59" s="251"/>
      <c r="AV59" s="318">
        <f>+AV62+$D59</f>
        <v>129000</v>
      </c>
      <c r="AW59" s="241"/>
      <c r="AX59" s="251"/>
      <c r="AY59" s="316">
        <f>+AY62+$D59</f>
        <v>132000</v>
      </c>
      <c r="AZ59" s="251"/>
      <c r="BA59" s="251"/>
      <c r="BB59" s="315">
        <f>+BB62+$D59</f>
        <v>132000</v>
      </c>
      <c r="BC59" s="478">
        <v>31</v>
      </c>
      <c r="BE59" s="30"/>
      <c r="BF59" s="31"/>
      <c r="BG59" s="31"/>
      <c r="BH59" s="23"/>
      <c r="BI59" s="23"/>
      <c r="BJ59" s="23"/>
      <c r="BK59" s="23"/>
      <c r="BL59" s="23"/>
      <c r="BM59" s="23"/>
    </row>
    <row r="60" spans="4:65" s="17" customFormat="1" ht="24" hidden="1" customHeight="1" thickBot="1" x14ac:dyDescent="0.35">
      <c r="D60" s="45"/>
      <c r="E60" s="39"/>
      <c r="F60" s="336"/>
      <c r="G60" s="290">
        <v>66.900000000000006</v>
      </c>
      <c r="H60" s="244"/>
      <c r="I60" s="253"/>
      <c r="J60" s="249">
        <v>54.3</v>
      </c>
      <c r="K60" s="244"/>
      <c r="L60" s="245"/>
      <c r="M60" s="290">
        <v>40.4</v>
      </c>
      <c r="N60" s="244"/>
      <c r="O60" s="253"/>
      <c r="P60" s="249">
        <v>40.4</v>
      </c>
      <c r="Q60" s="244"/>
      <c r="R60" s="253"/>
      <c r="S60" s="249">
        <v>54.1</v>
      </c>
      <c r="T60" s="244"/>
      <c r="U60" s="245"/>
      <c r="V60" s="310">
        <v>67.3</v>
      </c>
      <c r="W60" s="244"/>
      <c r="X60" s="245"/>
      <c r="Y60" s="484">
        <v>31.4</v>
      </c>
      <c r="Z60" s="485"/>
      <c r="AA60" s="486"/>
      <c r="AB60" s="290">
        <v>35.6</v>
      </c>
      <c r="AC60" s="244"/>
      <c r="AD60" s="253"/>
      <c r="AE60" s="310">
        <v>67.3</v>
      </c>
      <c r="AF60" s="247"/>
      <c r="AG60" s="248"/>
      <c r="AH60" s="310">
        <v>54.1</v>
      </c>
      <c r="AI60" s="247"/>
      <c r="AJ60" s="248"/>
      <c r="AK60" s="310">
        <f>+AK63</f>
        <v>40</v>
      </c>
      <c r="AL60" s="247"/>
      <c r="AM60" s="248"/>
      <c r="AN60" s="396">
        <f>+AN63</f>
        <v>40</v>
      </c>
      <c r="AO60" s="247"/>
      <c r="AP60" s="248"/>
      <c r="AQ60" s="310">
        <v>54.3</v>
      </c>
      <c r="AR60" s="247"/>
      <c r="AS60" s="248"/>
      <c r="AT60" s="310">
        <v>66.900000000000006</v>
      </c>
      <c r="AU60" s="247"/>
      <c r="AV60" s="289"/>
      <c r="AW60" s="243">
        <v>34.6</v>
      </c>
      <c r="AX60" s="244"/>
      <c r="AY60" s="245"/>
      <c r="AZ60" s="290">
        <v>34.6</v>
      </c>
      <c r="BA60" s="244"/>
      <c r="BB60" s="253"/>
      <c r="BC60" s="478"/>
      <c r="BE60" s="30"/>
      <c r="BF60" s="30"/>
      <c r="BG60" s="30"/>
      <c r="BH60" s="23"/>
      <c r="BI60" s="23"/>
      <c r="BJ60" s="23"/>
      <c r="BK60" s="23"/>
      <c r="BL60" s="23"/>
      <c r="BM60" s="23"/>
    </row>
    <row r="61" spans="4:65" s="17" customFormat="1" ht="24" hidden="1" customHeight="1" x14ac:dyDescent="0.3">
      <c r="D61" s="45"/>
      <c r="E61" s="39"/>
      <c r="F61" s="342"/>
      <c r="G61" s="288">
        <v>423</v>
      </c>
      <c r="H61" s="239" t="s">
        <v>57</v>
      </c>
      <c r="I61" s="252">
        <f>I62*G63</f>
        <v>8630100</v>
      </c>
      <c r="J61" s="238">
        <v>424</v>
      </c>
      <c r="K61" s="395" t="s">
        <v>58</v>
      </c>
      <c r="L61" s="240">
        <f>L62*J63</f>
        <v>7113300</v>
      </c>
      <c r="M61" s="288">
        <v>425</v>
      </c>
      <c r="N61" s="239" t="s">
        <v>2</v>
      </c>
      <c r="O61" s="252">
        <f>O62*M63</f>
        <v>5413600</v>
      </c>
      <c r="P61" s="238">
        <v>426</v>
      </c>
      <c r="Q61" s="239" t="s">
        <v>2</v>
      </c>
      <c r="R61" s="252">
        <f>R62*P63</f>
        <v>5413600</v>
      </c>
      <c r="S61" s="238">
        <v>427</v>
      </c>
      <c r="T61" s="239" t="s">
        <v>58</v>
      </c>
      <c r="U61" s="240">
        <f>U62*S63</f>
        <v>7141200</v>
      </c>
      <c r="V61" s="238">
        <v>428</v>
      </c>
      <c r="W61" s="239" t="s">
        <v>57</v>
      </c>
      <c r="X61" s="240">
        <f>X62*V63</f>
        <v>8749000</v>
      </c>
      <c r="Y61" s="481">
        <v>429</v>
      </c>
      <c r="Z61" s="479" t="s">
        <v>59</v>
      </c>
      <c r="AA61" s="320">
        <f>AA62*Y63</f>
        <v>0</v>
      </c>
      <c r="AB61" s="288">
        <v>430</v>
      </c>
      <c r="AC61" s="239" t="s">
        <v>59</v>
      </c>
      <c r="AD61" s="240">
        <f>AD62*AB63</f>
        <v>4770400</v>
      </c>
      <c r="AE61" s="238">
        <v>431</v>
      </c>
      <c r="AF61" s="239" t="s">
        <v>57</v>
      </c>
      <c r="AG61" s="240">
        <f>AG62*AE63</f>
        <v>8614400</v>
      </c>
      <c r="AH61" s="238">
        <v>432</v>
      </c>
      <c r="AI61" s="239" t="s">
        <v>58</v>
      </c>
      <c r="AJ61" s="240">
        <f>AJ62*AH63</f>
        <v>7087100</v>
      </c>
      <c r="AK61" s="238">
        <v>433</v>
      </c>
      <c r="AL61" s="239" t="s">
        <v>2</v>
      </c>
      <c r="AM61" s="252">
        <f>AM62*AK63</f>
        <v>5320000</v>
      </c>
      <c r="AN61" s="238">
        <v>434</v>
      </c>
      <c r="AO61" s="239" t="s">
        <v>2</v>
      </c>
      <c r="AP61" s="252">
        <f>AP62*AN63</f>
        <v>5320000</v>
      </c>
      <c r="AQ61" s="238">
        <v>435</v>
      </c>
      <c r="AR61" s="239" t="s">
        <v>58</v>
      </c>
      <c r="AS61" s="252">
        <f>AS62*AQ63</f>
        <v>7113300</v>
      </c>
      <c r="AT61" s="238">
        <v>436</v>
      </c>
      <c r="AU61" s="239" t="s">
        <v>57</v>
      </c>
      <c r="AV61" s="252">
        <f>AV62*AT63</f>
        <v>8563200</v>
      </c>
      <c r="AW61" s="238">
        <v>437</v>
      </c>
      <c r="AX61" s="239" t="s">
        <v>59</v>
      </c>
      <c r="AY61" s="240">
        <f>AY62*AW63</f>
        <v>4532600</v>
      </c>
      <c r="AZ61" s="288">
        <v>438</v>
      </c>
      <c r="BA61" s="239" t="s">
        <v>59</v>
      </c>
      <c r="BB61" s="252">
        <f>BB62*AZ63</f>
        <v>4532600</v>
      </c>
      <c r="BC61" s="480"/>
    </row>
    <row r="62" spans="4:65" s="17" customFormat="1" ht="24" hidden="1" customHeight="1" x14ac:dyDescent="0.3">
      <c r="D62" s="45">
        <f>+D65</f>
        <v>1000</v>
      </c>
      <c r="E62" s="39"/>
      <c r="F62" s="336">
        <v>30</v>
      </c>
      <c r="G62" s="291"/>
      <c r="H62" s="251"/>
      <c r="I62" s="318">
        <f>+I65+D62</f>
        <v>129000</v>
      </c>
      <c r="J62" s="241"/>
      <c r="K62" s="251"/>
      <c r="L62" s="316">
        <f>+L65+$D62</f>
        <v>131000</v>
      </c>
      <c r="M62" s="251"/>
      <c r="N62" s="251"/>
      <c r="O62" s="316">
        <f>+O65+$D62</f>
        <v>134000</v>
      </c>
      <c r="P62" s="241"/>
      <c r="Q62" s="251"/>
      <c r="R62" s="316">
        <f>+R65+$D62</f>
        <v>134000</v>
      </c>
      <c r="S62" s="241"/>
      <c r="T62" s="251"/>
      <c r="U62" s="316">
        <f>+U65+$D62</f>
        <v>132000</v>
      </c>
      <c r="V62" s="241"/>
      <c r="W62" s="251"/>
      <c r="X62" s="316">
        <f>+X65+$D62</f>
        <v>130000</v>
      </c>
      <c r="Y62" s="483"/>
      <c r="Z62" s="474"/>
      <c r="AA62" s="322"/>
      <c r="AB62" s="251"/>
      <c r="AC62" s="251"/>
      <c r="AD62" s="316">
        <f>+AD65+$D62</f>
        <v>134000</v>
      </c>
      <c r="AE62" s="241"/>
      <c r="AF62" s="251"/>
      <c r="AG62" s="316">
        <f>+AG65+$D62</f>
        <v>128000</v>
      </c>
      <c r="AH62" s="241"/>
      <c r="AI62" s="251"/>
      <c r="AJ62" s="316">
        <f>+AJ65+$D62</f>
        <v>131000</v>
      </c>
      <c r="AK62" s="241"/>
      <c r="AL62" s="251"/>
      <c r="AM62" s="316">
        <f>+AM65+$D62</f>
        <v>133000</v>
      </c>
      <c r="AN62" s="241"/>
      <c r="AO62" s="251"/>
      <c r="AP62" s="316">
        <f>+AP65+$D62</f>
        <v>133000</v>
      </c>
      <c r="AQ62" s="241"/>
      <c r="AR62" s="251"/>
      <c r="AS62" s="316">
        <f>+AS65+$D62</f>
        <v>131000</v>
      </c>
      <c r="AT62" s="241"/>
      <c r="AU62" s="251"/>
      <c r="AV62" s="318">
        <f>+AV65+$D62</f>
        <v>128000</v>
      </c>
      <c r="AW62" s="241"/>
      <c r="AX62" s="251"/>
      <c r="AY62" s="316">
        <f>+AY65+$D62</f>
        <v>131000</v>
      </c>
      <c r="AZ62" s="251"/>
      <c r="BA62" s="251"/>
      <c r="BB62" s="315">
        <f>+BB65+$D62</f>
        <v>131000</v>
      </c>
      <c r="BC62" s="478">
        <v>30</v>
      </c>
      <c r="BE62" s="30"/>
      <c r="BF62" s="31"/>
      <c r="BG62" s="31"/>
      <c r="BH62" s="23"/>
      <c r="BI62" s="23"/>
      <c r="BJ62" s="23"/>
      <c r="BK62" s="23"/>
      <c r="BL62" s="23"/>
      <c r="BM62" s="23"/>
    </row>
    <row r="63" spans="4:65" s="17" customFormat="1" ht="24" hidden="1" customHeight="1" thickBot="1" x14ac:dyDescent="0.35">
      <c r="D63" s="45"/>
      <c r="E63" s="39"/>
      <c r="F63" s="336"/>
      <c r="G63" s="290">
        <v>66.900000000000006</v>
      </c>
      <c r="H63" s="244"/>
      <c r="I63" s="253"/>
      <c r="J63" s="249">
        <v>54.3</v>
      </c>
      <c r="K63" s="244"/>
      <c r="L63" s="245"/>
      <c r="M63" s="290">
        <v>40.4</v>
      </c>
      <c r="N63" s="244"/>
      <c r="O63" s="253"/>
      <c r="P63" s="249">
        <v>40.4</v>
      </c>
      <c r="Q63" s="244"/>
      <c r="R63" s="253"/>
      <c r="S63" s="249">
        <v>54.1</v>
      </c>
      <c r="T63" s="244"/>
      <c r="U63" s="245"/>
      <c r="V63" s="310">
        <v>67.3</v>
      </c>
      <c r="W63" s="244"/>
      <c r="X63" s="245"/>
      <c r="Y63" s="484">
        <v>31.4</v>
      </c>
      <c r="Z63" s="485"/>
      <c r="AA63" s="486"/>
      <c r="AB63" s="290">
        <v>35.6</v>
      </c>
      <c r="AC63" s="244"/>
      <c r="AD63" s="253"/>
      <c r="AE63" s="310">
        <v>67.3</v>
      </c>
      <c r="AF63" s="247"/>
      <c r="AG63" s="248"/>
      <c r="AH63" s="310">
        <v>54.1</v>
      </c>
      <c r="AI63" s="247"/>
      <c r="AJ63" s="248"/>
      <c r="AK63" s="310">
        <f>+AK66</f>
        <v>40</v>
      </c>
      <c r="AL63" s="247"/>
      <c r="AM63" s="248"/>
      <c r="AN63" s="396">
        <f>+AN66</f>
        <v>40</v>
      </c>
      <c r="AO63" s="247"/>
      <c r="AP63" s="248"/>
      <c r="AQ63" s="310">
        <v>54.3</v>
      </c>
      <c r="AR63" s="247"/>
      <c r="AS63" s="248"/>
      <c r="AT63" s="310">
        <v>66.900000000000006</v>
      </c>
      <c r="AU63" s="247"/>
      <c r="AV63" s="289"/>
      <c r="AW63" s="243">
        <v>34.6</v>
      </c>
      <c r="AX63" s="244"/>
      <c r="AY63" s="245"/>
      <c r="AZ63" s="290">
        <v>34.6</v>
      </c>
      <c r="BA63" s="244"/>
      <c r="BB63" s="253"/>
      <c r="BC63" s="478"/>
      <c r="BE63" s="30"/>
      <c r="BF63" s="30"/>
      <c r="BG63" s="30"/>
      <c r="BH63" s="23"/>
      <c r="BI63" s="23"/>
      <c r="BJ63" s="23"/>
      <c r="BK63" s="23"/>
      <c r="BL63" s="23"/>
      <c r="BM63" s="23"/>
    </row>
    <row r="64" spans="4:65" s="17" customFormat="1" ht="24" hidden="1" customHeight="1" x14ac:dyDescent="0.3">
      <c r="D64" s="45"/>
      <c r="E64" s="39"/>
      <c r="F64" s="342"/>
      <c r="G64" s="288">
        <v>407</v>
      </c>
      <c r="H64" s="239" t="s">
        <v>57</v>
      </c>
      <c r="I64" s="252">
        <f>I65*G66</f>
        <v>8563200</v>
      </c>
      <c r="J64" s="238">
        <v>408</v>
      </c>
      <c r="K64" s="395" t="s">
        <v>58</v>
      </c>
      <c r="L64" s="240">
        <f>L65*J66</f>
        <v>7059000</v>
      </c>
      <c r="M64" s="288">
        <v>409</v>
      </c>
      <c r="N64" s="239" t="s">
        <v>2</v>
      </c>
      <c r="O64" s="252">
        <f>O65*M66</f>
        <v>5373200</v>
      </c>
      <c r="P64" s="238">
        <v>410</v>
      </c>
      <c r="Q64" s="239" t="s">
        <v>2</v>
      </c>
      <c r="R64" s="252">
        <f>R65*P66</f>
        <v>5373200</v>
      </c>
      <c r="S64" s="238">
        <v>411</v>
      </c>
      <c r="T64" s="239" t="s">
        <v>58</v>
      </c>
      <c r="U64" s="252">
        <f>U65*S66</f>
        <v>7087100</v>
      </c>
      <c r="V64" s="238">
        <v>412</v>
      </c>
      <c r="W64" s="239" t="s">
        <v>57</v>
      </c>
      <c r="X64" s="240">
        <f>X65*V66</f>
        <v>8681700</v>
      </c>
      <c r="Y64" s="481">
        <v>413</v>
      </c>
      <c r="Z64" s="479" t="s">
        <v>59</v>
      </c>
      <c r="AA64" s="320">
        <f>AA65*Y66</f>
        <v>0</v>
      </c>
      <c r="AB64" s="288">
        <v>414</v>
      </c>
      <c r="AC64" s="239" t="s">
        <v>59</v>
      </c>
      <c r="AD64" s="252">
        <f>AD65*AB66</f>
        <v>4734800</v>
      </c>
      <c r="AE64" s="238">
        <v>415</v>
      </c>
      <c r="AF64" s="239" t="s">
        <v>57</v>
      </c>
      <c r="AG64" s="252">
        <f>AG65*AE66</f>
        <v>8547100</v>
      </c>
      <c r="AH64" s="238">
        <v>416</v>
      </c>
      <c r="AI64" s="239" t="s">
        <v>58</v>
      </c>
      <c r="AJ64" s="252">
        <f>AJ65*AH66</f>
        <v>7033000</v>
      </c>
      <c r="AK64" s="238">
        <v>417</v>
      </c>
      <c r="AL64" s="239" t="s">
        <v>2</v>
      </c>
      <c r="AM64" s="240">
        <f>AM65*AK66</f>
        <v>5280000</v>
      </c>
      <c r="AN64" s="238">
        <v>418</v>
      </c>
      <c r="AO64" s="239" t="s">
        <v>2</v>
      </c>
      <c r="AP64" s="252">
        <f>AP65*AN66</f>
        <v>5280000</v>
      </c>
      <c r="AQ64" s="238">
        <v>419</v>
      </c>
      <c r="AR64" s="239" t="s">
        <v>58</v>
      </c>
      <c r="AS64" s="252">
        <f>AS65*AQ66</f>
        <v>7059000</v>
      </c>
      <c r="AT64" s="238">
        <v>420</v>
      </c>
      <c r="AU64" s="239" t="s">
        <v>57</v>
      </c>
      <c r="AV64" s="252">
        <f>AV65*AT66</f>
        <v>8496300</v>
      </c>
      <c r="AW64" s="238">
        <v>421</v>
      </c>
      <c r="AX64" s="239" t="s">
        <v>59</v>
      </c>
      <c r="AY64" s="240">
        <f>AY65*AW66</f>
        <v>4498000</v>
      </c>
      <c r="AZ64" s="288">
        <v>422</v>
      </c>
      <c r="BA64" s="239" t="s">
        <v>59</v>
      </c>
      <c r="BB64" s="252">
        <f>BB65*AZ66</f>
        <v>4498000</v>
      </c>
      <c r="BC64" s="480"/>
    </row>
    <row r="65" spans="1:65" s="17" customFormat="1" ht="24" hidden="1" customHeight="1" x14ac:dyDescent="0.3">
      <c r="D65" s="45">
        <f>+D68</f>
        <v>1000</v>
      </c>
      <c r="E65" s="39"/>
      <c r="F65" s="336">
        <v>29</v>
      </c>
      <c r="G65" s="291"/>
      <c r="H65" s="251"/>
      <c r="I65" s="318">
        <f>+I68+D65</f>
        <v>128000</v>
      </c>
      <c r="J65" s="241"/>
      <c r="K65" s="251"/>
      <c r="L65" s="316">
        <f>+L68+$D65</f>
        <v>130000</v>
      </c>
      <c r="M65" s="251"/>
      <c r="N65" s="487"/>
      <c r="O65" s="316">
        <f>+O68+$D65</f>
        <v>133000</v>
      </c>
      <c r="P65" s="241"/>
      <c r="Q65" s="251"/>
      <c r="R65" s="316">
        <f>+R68+$D65</f>
        <v>133000</v>
      </c>
      <c r="S65" s="241"/>
      <c r="T65" s="251"/>
      <c r="U65" s="316">
        <f>+U68+$D65</f>
        <v>131000</v>
      </c>
      <c r="V65" s="241"/>
      <c r="W65" s="251"/>
      <c r="X65" s="316">
        <f>+X68+$D65</f>
        <v>129000</v>
      </c>
      <c r="Y65" s="483"/>
      <c r="Z65" s="474"/>
      <c r="AA65" s="322"/>
      <c r="AB65" s="251"/>
      <c r="AC65" s="251"/>
      <c r="AD65" s="316">
        <f>+AD68+$D65</f>
        <v>133000</v>
      </c>
      <c r="AE65" s="241"/>
      <c r="AF65" s="251"/>
      <c r="AG65" s="316">
        <f>+AG68+$D65</f>
        <v>127000</v>
      </c>
      <c r="AH65" s="241"/>
      <c r="AI65" s="251"/>
      <c r="AJ65" s="316">
        <f>+AJ68+$D65</f>
        <v>130000</v>
      </c>
      <c r="AK65" s="241"/>
      <c r="AL65" s="251"/>
      <c r="AM65" s="316">
        <f>+AM68+$D65</f>
        <v>132000</v>
      </c>
      <c r="AN65" s="251"/>
      <c r="AO65" s="251"/>
      <c r="AP65" s="316">
        <f>+AP68+$D65</f>
        <v>132000</v>
      </c>
      <c r="AQ65" s="241"/>
      <c r="AR65" s="251"/>
      <c r="AS65" s="316">
        <f>+AS68+$D65</f>
        <v>130000</v>
      </c>
      <c r="AT65" s="241"/>
      <c r="AU65" s="251"/>
      <c r="AV65" s="318">
        <f>+AV68+$D65</f>
        <v>127000</v>
      </c>
      <c r="AW65" s="241"/>
      <c r="AX65" s="251"/>
      <c r="AY65" s="316">
        <f>+AY68+$D65</f>
        <v>130000</v>
      </c>
      <c r="AZ65" s="251"/>
      <c r="BA65" s="251"/>
      <c r="BB65" s="315">
        <f>+BB68+$D65</f>
        <v>130000</v>
      </c>
      <c r="BC65" s="478">
        <v>29</v>
      </c>
      <c r="BE65" s="30"/>
      <c r="BF65" s="31"/>
      <c r="BG65" s="31"/>
      <c r="BH65" s="23"/>
      <c r="BI65" s="23"/>
      <c r="BJ65" s="23"/>
      <c r="BK65" s="23"/>
      <c r="BL65" s="23"/>
      <c r="BM65" s="23"/>
    </row>
    <row r="66" spans="1:65" s="17" customFormat="1" ht="24" hidden="1" customHeight="1" thickBot="1" x14ac:dyDescent="0.35">
      <c r="D66" s="45"/>
      <c r="E66" s="39"/>
      <c r="F66" s="336"/>
      <c r="G66" s="290">
        <v>66.900000000000006</v>
      </c>
      <c r="H66" s="244"/>
      <c r="I66" s="253"/>
      <c r="J66" s="249">
        <v>54.3</v>
      </c>
      <c r="K66" s="244"/>
      <c r="L66" s="245"/>
      <c r="M66" s="290">
        <v>40.4</v>
      </c>
      <c r="N66" s="244"/>
      <c r="O66" s="253"/>
      <c r="P66" s="249">
        <v>40.4</v>
      </c>
      <c r="Q66" s="244"/>
      <c r="R66" s="253"/>
      <c r="S66" s="249">
        <v>54.1</v>
      </c>
      <c r="T66" s="244"/>
      <c r="U66" s="245"/>
      <c r="V66" s="310">
        <v>67.3</v>
      </c>
      <c r="W66" s="247"/>
      <c r="X66" s="248"/>
      <c r="Y66" s="484">
        <v>31.4</v>
      </c>
      <c r="Z66" s="485"/>
      <c r="AA66" s="486"/>
      <c r="AB66" s="290">
        <v>35.6</v>
      </c>
      <c r="AC66" s="244"/>
      <c r="AD66" s="253"/>
      <c r="AE66" s="310">
        <v>67.3</v>
      </c>
      <c r="AF66" s="247"/>
      <c r="AG66" s="248"/>
      <c r="AH66" s="310">
        <v>54.1</v>
      </c>
      <c r="AI66" s="247"/>
      <c r="AJ66" s="248"/>
      <c r="AK66" s="310">
        <f>+AK69</f>
        <v>40</v>
      </c>
      <c r="AL66" s="247"/>
      <c r="AM66" s="248"/>
      <c r="AN66" s="396">
        <f>+AN69</f>
        <v>40</v>
      </c>
      <c r="AO66" s="247"/>
      <c r="AP66" s="248"/>
      <c r="AQ66" s="310">
        <v>54.3</v>
      </c>
      <c r="AR66" s="247"/>
      <c r="AS66" s="248"/>
      <c r="AT66" s="310">
        <v>66.900000000000006</v>
      </c>
      <c r="AU66" s="247"/>
      <c r="AV66" s="289"/>
      <c r="AW66" s="310">
        <v>34.6</v>
      </c>
      <c r="AX66" s="247"/>
      <c r="AY66" s="248"/>
      <c r="AZ66" s="290">
        <v>34.6</v>
      </c>
      <c r="BA66" s="244"/>
      <c r="BB66" s="253"/>
      <c r="BC66" s="478"/>
      <c r="BE66" s="30"/>
      <c r="BF66" s="30"/>
      <c r="BG66" s="30"/>
      <c r="BH66" s="23"/>
      <c r="BI66" s="23"/>
      <c r="BJ66" s="23"/>
      <c r="BK66" s="23"/>
      <c r="BL66" s="23"/>
      <c r="BM66" s="23"/>
    </row>
    <row r="67" spans="1:65" s="17" customFormat="1" ht="24" hidden="1" customHeight="1" x14ac:dyDescent="0.3">
      <c r="A67" s="17">
        <v>1</v>
      </c>
      <c r="D67" s="45"/>
      <c r="E67" s="39"/>
      <c r="F67" s="342"/>
      <c r="G67" s="288">
        <v>391</v>
      </c>
      <c r="H67" s="239" t="s">
        <v>57</v>
      </c>
      <c r="I67" s="252">
        <f>I68*G69</f>
        <v>8496300</v>
      </c>
      <c r="J67" s="329">
        <v>392</v>
      </c>
      <c r="K67" s="239" t="s">
        <v>58</v>
      </c>
      <c r="L67" s="240">
        <f>L68*J69</f>
        <v>7004700</v>
      </c>
      <c r="M67" s="288">
        <v>393</v>
      </c>
      <c r="N67" s="239" t="s">
        <v>2</v>
      </c>
      <c r="O67" s="240">
        <f>O68*M69</f>
        <v>5332800</v>
      </c>
      <c r="P67" s="288">
        <v>394</v>
      </c>
      <c r="Q67" s="239" t="s">
        <v>2</v>
      </c>
      <c r="R67" s="240">
        <f>R68*P69</f>
        <v>5332800</v>
      </c>
      <c r="S67" s="288">
        <v>395</v>
      </c>
      <c r="T67" s="239" t="s">
        <v>58</v>
      </c>
      <c r="U67" s="240">
        <f>U68*S69</f>
        <v>7033000</v>
      </c>
      <c r="V67" s="288">
        <v>396</v>
      </c>
      <c r="W67" s="239" t="s">
        <v>57</v>
      </c>
      <c r="X67" s="240">
        <f>X68*V69</f>
        <v>8614400</v>
      </c>
      <c r="Y67" s="382">
        <v>397</v>
      </c>
      <c r="Z67" s="479" t="s">
        <v>59</v>
      </c>
      <c r="AA67" s="319">
        <f>AA68*Y69</f>
        <v>0</v>
      </c>
      <c r="AB67" s="288">
        <v>398</v>
      </c>
      <c r="AC67" s="239" t="s">
        <v>59</v>
      </c>
      <c r="AD67" s="252">
        <f>AD68*AB69</f>
        <v>4699200</v>
      </c>
      <c r="AE67" s="238">
        <v>399</v>
      </c>
      <c r="AF67" s="239" t="s">
        <v>57</v>
      </c>
      <c r="AG67" s="252">
        <f>AG68*AE69</f>
        <v>8479800</v>
      </c>
      <c r="AH67" s="238">
        <v>400</v>
      </c>
      <c r="AI67" s="239" t="s">
        <v>58</v>
      </c>
      <c r="AJ67" s="252">
        <f>AJ68*AH69</f>
        <v>6978900</v>
      </c>
      <c r="AK67" s="238">
        <v>401</v>
      </c>
      <c r="AL67" s="239" t="s">
        <v>2</v>
      </c>
      <c r="AM67" s="252">
        <f>AM68*AK69</f>
        <v>5240000</v>
      </c>
      <c r="AN67" s="238">
        <v>402</v>
      </c>
      <c r="AO67" s="239" t="s">
        <v>2</v>
      </c>
      <c r="AP67" s="252">
        <f>AP68*AN69</f>
        <v>5240000</v>
      </c>
      <c r="AQ67" s="238">
        <v>403</v>
      </c>
      <c r="AR67" s="239" t="s">
        <v>58</v>
      </c>
      <c r="AS67" s="252">
        <f>AS68*AQ69</f>
        <v>7004700</v>
      </c>
      <c r="AT67" s="330">
        <v>404</v>
      </c>
      <c r="AU67" s="239" t="s">
        <v>57</v>
      </c>
      <c r="AV67" s="294">
        <f>AV68*AT69</f>
        <v>8429400</v>
      </c>
      <c r="AW67" s="288">
        <v>405</v>
      </c>
      <c r="AX67" s="239" t="s">
        <v>59</v>
      </c>
      <c r="AY67" s="240">
        <f>AY68*AW69</f>
        <v>4463400</v>
      </c>
      <c r="AZ67" s="288">
        <v>406</v>
      </c>
      <c r="BA67" s="239" t="s">
        <v>59</v>
      </c>
      <c r="BB67" s="252">
        <f>BB68*AZ69</f>
        <v>4463400</v>
      </c>
      <c r="BC67" s="480"/>
    </row>
    <row r="68" spans="1:65" s="17" customFormat="1" ht="24" hidden="1" customHeight="1" x14ac:dyDescent="0.3">
      <c r="A68" s="17">
        <v>2</v>
      </c>
      <c r="D68" s="45">
        <f>+D71</f>
        <v>1000</v>
      </c>
      <c r="E68" s="39"/>
      <c r="F68" s="336">
        <v>28</v>
      </c>
      <c r="G68" s="291"/>
      <c r="H68" s="251"/>
      <c r="I68" s="318">
        <f>+I71+D68</f>
        <v>127000</v>
      </c>
      <c r="J68" s="326"/>
      <c r="K68" s="327"/>
      <c r="L68" s="316">
        <f>+L71+$D68</f>
        <v>129000</v>
      </c>
      <c r="M68" s="251"/>
      <c r="N68" s="251"/>
      <c r="O68" s="316">
        <f>+O71+$D68</f>
        <v>132000</v>
      </c>
      <c r="P68" s="251"/>
      <c r="Q68" s="251"/>
      <c r="R68" s="316">
        <f>+R71+$D68</f>
        <v>132000</v>
      </c>
      <c r="S68" s="251"/>
      <c r="T68" s="251"/>
      <c r="U68" s="316">
        <f>+U71+$D68</f>
        <v>130000</v>
      </c>
      <c r="V68" s="251"/>
      <c r="W68" s="251"/>
      <c r="X68" s="316">
        <f>+X71+$D68</f>
        <v>128000</v>
      </c>
      <c r="Y68" s="383"/>
      <c r="Z68" s="474"/>
      <c r="AA68" s="475"/>
      <c r="AB68" s="251"/>
      <c r="AC68" s="251"/>
      <c r="AD68" s="316">
        <f>+AD71+$D68</f>
        <v>132000</v>
      </c>
      <c r="AE68" s="241"/>
      <c r="AF68" s="251"/>
      <c r="AG68" s="316">
        <f>+AG71+$D68</f>
        <v>126000</v>
      </c>
      <c r="AH68" s="241"/>
      <c r="AI68" s="251"/>
      <c r="AJ68" s="316">
        <f>+AJ71+$D68</f>
        <v>129000</v>
      </c>
      <c r="AK68" s="241"/>
      <c r="AL68" s="251"/>
      <c r="AM68" s="316">
        <f>+AM71+$D68</f>
        <v>131000</v>
      </c>
      <c r="AN68" s="241"/>
      <c r="AO68" s="251"/>
      <c r="AP68" s="316">
        <f>+AP71+$D68</f>
        <v>131000</v>
      </c>
      <c r="AQ68" s="241"/>
      <c r="AR68" s="251"/>
      <c r="AS68" s="316">
        <f>+AS71+$D68</f>
        <v>129000</v>
      </c>
      <c r="AT68" s="488"/>
      <c r="AU68" s="251"/>
      <c r="AV68" s="316">
        <f>+AV71+$D68</f>
        <v>126000</v>
      </c>
      <c r="AW68" s="251"/>
      <c r="AX68" s="251"/>
      <c r="AY68" s="316">
        <f>+AY71+$D68</f>
        <v>129000</v>
      </c>
      <c r="AZ68" s="251"/>
      <c r="BA68" s="251"/>
      <c r="BB68" s="315">
        <f>+BB71+$D68</f>
        <v>129000</v>
      </c>
      <c r="BC68" s="478">
        <v>28</v>
      </c>
      <c r="BE68" s="30">
        <f>G69+J69+M69+P69+S69+V69+AB69+Y69+AQ69+AT69+AW69+AZ69+AE69</f>
        <v>648.1</v>
      </c>
      <c r="BF68" s="31">
        <f>BG68/BE68</f>
        <v>122440.82703286529</v>
      </c>
      <c r="BG68" s="31">
        <f>I67+L67+O67+R67+U67+X67+AD67+AA67+AS67+AV67+AY67+BB67+AG67</f>
        <v>79353900</v>
      </c>
      <c r="BH68" s="23"/>
      <c r="BI68" s="23"/>
      <c r="BJ68" s="23"/>
      <c r="BK68" s="23"/>
      <c r="BL68" s="23"/>
      <c r="BM68" s="23"/>
    </row>
    <row r="69" spans="1:65" s="17" customFormat="1" ht="24" hidden="1" customHeight="1" thickBot="1" x14ac:dyDescent="0.35">
      <c r="A69" s="17">
        <v>3</v>
      </c>
      <c r="D69" s="45"/>
      <c r="E69" s="39"/>
      <c r="F69" s="337"/>
      <c r="G69" s="394">
        <v>66.900000000000006</v>
      </c>
      <c r="H69" s="341"/>
      <c r="I69" s="338"/>
      <c r="J69" s="350">
        <v>54.3</v>
      </c>
      <c r="K69" s="351"/>
      <c r="L69" s="352"/>
      <c r="M69" s="394">
        <v>40.4</v>
      </c>
      <c r="N69" s="341"/>
      <c r="O69" s="339"/>
      <c r="P69" s="394">
        <v>40.4</v>
      </c>
      <c r="Q69" s="341"/>
      <c r="R69" s="339"/>
      <c r="S69" s="394">
        <v>54.1</v>
      </c>
      <c r="T69" s="341"/>
      <c r="U69" s="339"/>
      <c r="V69" s="394">
        <v>67.3</v>
      </c>
      <c r="W69" s="341"/>
      <c r="X69" s="339"/>
      <c r="Y69" s="489">
        <v>31.4</v>
      </c>
      <c r="Z69" s="390"/>
      <c r="AA69" s="381"/>
      <c r="AB69" s="394">
        <v>35.6</v>
      </c>
      <c r="AC69" s="341"/>
      <c r="AD69" s="338"/>
      <c r="AE69" s="353">
        <v>67.3</v>
      </c>
      <c r="AF69" s="341"/>
      <c r="AG69" s="339"/>
      <c r="AH69" s="353">
        <v>54.1</v>
      </c>
      <c r="AI69" s="341"/>
      <c r="AJ69" s="339"/>
      <c r="AK69" s="353">
        <v>40</v>
      </c>
      <c r="AL69" s="341"/>
      <c r="AM69" s="339"/>
      <c r="AN69" s="353">
        <v>40</v>
      </c>
      <c r="AO69" s="341"/>
      <c r="AP69" s="339"/>
      <c r="AQ69" s="353">
        <v>54.3</v>
      </c>
      <c r="AR69" s="341"/>
      <c r="AS69" s="339"/>
      <c r="AT69" s="350">
        <v>66.900000000000006</v>
      </c>
      <c r="AU69" s="360"/>
      <c r="AV69" s="411"/>
      <c r="AW69" s="343">
        <v>34.6</v>
      </c>
      <c r="AX69" s="341"/>
      <c r="AY69" s="339"/>
      <c r="AZ69" s="394">
        <v>34.6</v>
      </c>
      <c r="BA69" s="341"/>
      <c r="BB69" s="338"/>
      <c r="BC69" s="490"/>
      <c r="BE69" s="30"/>
      <c r="BF69" s="30"/>
      <c r="BG69" s="30"/>
      <c r="BH69" s="23"/>
      <c r="BI69" s="23"/>
      <c r="BJ69" s="23"/>
      <c r="BK69" s="23"/>
      <c r="BL69" s="23"/>
      <c r="BM69" s="23"/>
    </row>
    <row r="70" spans="1:65" s="17" customFormat="1" ht="24" hidden="1" customHeight="1" thickTop="1" x14ac:dyDescent="0.3">
      <c r="A70" s="17">
        <v>1</v>
      </c>
      <c r="D70" s="45"/>
      <c r="E70" s="39"/>
      <c r="F70" s="407"/>
      <c r="G70" s="346">
        <v>375</v>
      </c>
      <c r="H70" s="239" t="s">
        <v>57</v>
      </c>
      <c r="I70" s="252">
        <f>I71*G72</f>
        <v>8366400.0000000009</v>
      </c>
      <c r="J70" s="335">
        <v>376</v>
      </c>
      <c r="K70" s="324" t="s">
        <v>58</v>
      </c>
      <c r="L70" s="240">
        <f>L71*J72</f>
        <v>6860800</v>
      </c>
      <c r="M70" s="346">
        <v>377</v>
      </c>
      <c r="N70" s="239" t="s">
        <v>2</v>
      </c>
      <c r="O70" s="252">
        <f>O71*M72</f>
        <v>5240000</v>
      </c>
      <c r="P70" s="335">
        <v>378</v>
      </c>
      <c r="Q70" s="239" t="s">
        <v>2</v>
      </c>
      <c r="R70" s="252">
        <f>R71*P72</f>
        <v>5240000</v>
      </c>
      <c r="S70" s="335">
        <v>379</v>
      </c>
      <c r="T70" s="239" t="s">
        <v>58</v>
      </c>
      <c r="U70" s="252">
        <f>U71*S72</f>
        <v>6888600</v>
      </c>
      <c r="V70" s="335">
        <v>380</v>
      </c>
      <c r="W70" s="324" t="s">
        <v>57</v>
      </c>
      <c r="X70" s="240">
        <f>X71*V72</f>
        <v>8483600</v>
      </c>
      <c r="Y70" s="382">
        <v>381</v>
      </c>
      <c r="Z70" s="479" t="s">
        <v>59</v>
      </c>
      <c r="AA70" s="319">
        <f>AA71*Y72</f>
        <v>0</v>
      </c>
      <c r="AB70" s="346">
        <v>382</v>
      </c>
      <c r="AC70" s="239" t="s">
        <v>59</v>
      </c>
      <c r="AD70" s="252">
        <f>AD71*AB72</f>
        <v>4637400</v>
      </c>
      <c r="AE70" s="335">
        <v>383</v>
      </c>
      <c r="AF70" s="239" t="s">
        <v>57</v>
      </c>
      <c r="AG70" s="252">
        <f>AG71*AE72</f>
        <v>8350000</v>
      </c>
      <c r="AH70" s="335">
        <v>384</v>
      </c>
      <c r="AI70" s="239" t="s">
        <v>58</v>
      </c>
      <c r="AJ70" s="252">
        <f>AJ71*AH72</f>
        <v>6835200</v>
      </c>
      <c r="AK70" s="335">
        <v>385</v>
      </c>
      <c r="AL70" s="239" t="s">
        <v>2</v>
      </c>
      <c r="AM70" s="252">
        <f>AM71*AK72</f>
        <v>5148000</v>
      </c>
      <c r="AN70" s="335">
        <v>386</v>
      </c>
      <c r="AO70" s="239" t="s">
        <v>2</v>
      </c>
      <c r="AP70" s="252">
        <f>AP71*AN72</f>
        <v>5187000</v>
      </c>
      <c r="AQ70" s="335">
        <v>387</v>
      </c>
      <c r="AR70" s="239" t="s">
        <v>58</v>
      </c>
      <c r="AS70" s="252">
        <f>AS71*AQ72</f>
        <v>6860800</v>
      </c>
      <c r="AT70" s="335">
        <v>388</v>
      </c>
      <c r="AU70" s="239" t="s">
        <v>57</v>
      </c>
      <c r="AV70" s="334">
        <f>AV71*AT72</f>
        <v>8324999.9999999991</v>
      </c>
      <c r="AW70" s="346">
        <v>389</v>
      </c>
      <c r="AX70" s="239" t="s">
        <v>59</v>
      </c>
      <c r="AY70" s="334">
        <f>AY71*AW72</f>
        <v>4416000</v>
      </c>
      <c r="AZ70" s="346">
        <v>390</v>
      </c>
      <c r="BA70" s="239" t="s">
        <v>59</v>
      </c>
      <c r="BB70" s="252">
        <f>BB71*AZ72</f>
        <v>4416000</v>
      </c>
      <c r="BC70" s="469"/>
    </row>
    <row r="71" spans="1:65" s="17" customFormat="1" ht="24" hidden="1" customHeight="1" x14ac:dyDescent="0.3">
      <c r="A71" s="17">
        <v>2</v>
      </c>
      <c r="D71" s="45">
        <f>+D74/5</f>
        <v>1000</v>
      </c>
      <c r="E71" s="39"/>
      <c r="F71" s="408">
        <v>27</v>
      </c>
      <c r="G71" s="291"/>
      <c r="H71" s="251"/>
      <c r="I71" s="318">
        <f>+I74+D71</f>
        <v>126000</v>
      </c>
      <c r="J71" s="405"/>
      <c r="K71" s="251"/>
      <c r="L71" s="316">
        <f>+L74+$D71</f>
        <v>128000</v>
      </c>
      <c r="M71" s="251"/>
      <c r="N71" s="251"/>
      <c r="O71" s="316">
        <f>+O74+$D71</f>
        <v>131000</v>
      </c>
      <c r="P71" s="241"/>
      <c r="Q71" s="251"/>
      <c r="R71" s="316">
        <f>+R74+$D71</f>
        <v>131000</v>
      </c>
      <c r="S71" s="241"/>
      <c r="T71" s="251"/>
      <c r="U71" s="316">
        <f>+U74+$D71</f>
        <v>129000</v>
      </c>
      <c r="V71" s="405"/>
      <c r="W71" s="251"/>
      <c r="X71" s="316">
        <f>+X74+$D71</f>
        <v>127000</v>
      </c>
      <c r="Y71" s="383"/>
      <c r="Z71" s="474"/>
      <c r="AA71" s="475"/>
      <c r="AB71" s="251"/>
      <c r="AC71" s="251"/>
      <c r="AD71" s="316">
        <f>+AD74+$D71</f>
        <v>131000</v>
      </c>
      <c r="AE71" s="241"/>
      <c r="AF71" s="251"/>
      <c r="AG71" s="316">
        <f>+AG74+$D71</f>
        <v>125000</v>
      </c>
      <c r="AH71" s="241"/>
      <c r="AI71" s="251"/>
      <c r="AJ71" s="316">
        <f>+AJ74+$D71</f>
        <v>128000</v>
      </c>
      <c r="AK71" s="241"/>
      <c r="AL71" s="251"/>
      <c r="AM71" s="316">
        <f>+AM74+$D71</f>
        <v>130000</v>
      </c>
      <c r="AN71" s="241"/>
      <c r="AO71" s="251"/>
      <c r="AP71" s="316">
        <f>+AP74+$D71</f>
        <v>130000</v>
      </c>
      <c r="AQ71" s="241"/>
      <c r="AR71" s="251"/>
      <c r="AS71" s="316">
        <f>+AS74+$D71</f>
        <v>128000</v>
      </c>
      <c r="AT71" s="241"/>
      <c r="AU71" s="251"/>
      <c r="AV71" s="316">
        <f>+AV74+$D71</f>
        <v>125000</v>
      </c>
      <c r="AW71" s="251"/>
      <c r="AX71" s="251"/>
      <c r="AY71" s="316">
        <f>+AY74+$D71</f>
        <v>128000</v>
      </c>
      <c r="AZ71" s="251"/>
      <c r="BA71" s="251"/>
      <c r="BB71" s="315">
        <f>+BB74+$D71</f>
        <v>128000</v>
      </c>
      <c r="BC71" s="472">
        <v>27</v>
      </c>
      <c r="BE71" s="30">
        <f>G72+J72+M72+P72+S72+V72+AB72+Y72+AQ72+AT72+AW72+AZ72+AE72</f>
        <v>611.59999999999991</v>
      </c>
      <c r="BF71" s="31">
        <f>BG71/BE71</f>
        <v>127672.66187050361</v>
      </c>
      <c r="BG71" s="31">
        <f>I70+L70+O70+R70+U70+X70+AD70+AA70+AS70+AV70+AY70+BB70+AG70</f>
        <v>78084600</v>
      </c>
      <c r="BH71" s="23"/>
      <c r="BI71" s="23"/>
      <c r="BJ71" s="23"/>
      <c r="BK71" s="23"/>
      <c r="BL71" s="23"/>
      <c r="BM71" s="23"/>
    </row>
    <row r="72" spans="1:65" s="17" customFormat="1" ht="24" hidden="1" customHeight="1" thickBot="1" x14ac:dyDescent="0.35">
      <c r="A72" s="17">
        <v>3</v>
      </c>
      <c r="D72" s="45"/>
      <c r="E72" s="39"/>
      <c r="F72" s="408"/>
      <c r="G72" s="290">
        <f>+G75</f>
        <v>66.400000000000006</v>
      </c>
      <c r="H72" s="244"/>
      <c r="I72" s="253"/>
      <c r="J72" s="249">
        <v>53.6</v>
      </c>
      <c r="K72" s="244"/>
      <c r="L72" s="245"/>
      <c r="M72" s="290">
        <v>40</v>
      </c>
      <c r="N72" s="244"/>
      <c r="O72" s="253"/>
      <c r="P72" s="249">
        <f>+P75</f>
        <v>40</v>
      </c>
      <c r="Q72" s="244"/>
      <c r="R72" s="253"/>
      <c r="S72" s="249">
        <v>53.4</v>
      </c>
      <c r="T72" s="244"/>
      <c r="U72" s="245"/>
      <c r="V72" s="249">
        <v>66.8</v>
      </c>
      <c r="W72" s="244"/>
      <c r="X72" s="245"/>
      <c r="Y72" s="384"/>
      <c r="Z72" s="385"/>
      <c r="AA72" s="380"/>
      <c r="AB72" s="290">
        <v>35.4</v>
      </c>
      <c r="AC72" s="244"/>
      <c r="AD72" s="253"/>
      <c r="AE72" s="310">
        <v>66.8</v>
      </c>
      <c r="AF72" s="247"/>
      <c r="AG72" s="248"/>
      <c r="AH72" s="310">
        <v>53.4</v>
      </c>
      <c r="AI72" s="247"/>
      <c r="AJ72" s="248"/>
      <c r="AK72" s="310">
        <f>+AK75</f>
        <v>39.6</v>
      </c>
      <c r="AL72" s="247"/>
      <c r="AM72" s="248"/>
      <c r="AN72" s="310">
        <f>+AN75</f>
        <v>39.9</v>
      </c>
      <c r="AO72" s="406"/>
      <c r="AP72" s="248"/>
      <c r="AQ72" s="310">
        <v>53.6</v>
      </c>
      <c r="AR72" s="247"/>
      <c r="AS72" s="248"/>
      <c r="AT72" s="310">
        <v>66.599999999999994</v>
      </c>
      <c r="AU72" s="247"/>
      <c r="AV72" s="248"/>
      <c r="AW72" s="290">
        <v>34.5</v>
      </c>
      <c r="AX72" s="244"/>
      <c r="AY72" s="245"/>
      <c r="AZ72" s="290">
        <v>34.5</v>
      </c>
      <c r="BA72" s="244"/>
      <c r="BB72" s="253"/>
      <c r="BC72" s="472"/>
      <c r="BE72" s="30"/>
      <c r="BF72" s="30"/>
      <c r="BG72" s="30"/>
      <c r="BH72" s="23"/>
      <c r="BI72" s="23"/>
      <c r="BJ72" s="23"/>
      <c r="BK72" s="23"/>
      <c r="BL72" s="23"/>
      <c r="BM72" s="23"/>
    </row>
    <row r="73" spans="1:65" s="17" customFormat="1" ht="24" hidden="1" customHeight="1" x14ac:dyDescent="0.3">
      <c r="A73" s="17">
        <v>1</v>
      </c>
      <c r="D73" s="45"/>
      <c r="E73" s="39"/>
      <c r="F73" s="409"/>
      <c r="G73" s="288">
        <v>359</v>
      </c>
      <c r="H73" s="239" t="s">
        <v>57</v>
      </c>
      <c r="I73" s="252">
        <f>I74*G75</f>
        <v>8300000.0000000009</v>
      </c>
      <c r="J73" s="238">
        <v>360</v>
      </c>
      <c r="K73" s="239" t="s">
        <v>58</v>
      </c>
      <c r="L73" s="240">
        <f>L74*J75</f>
        <v>6807200</v>
      </c>
      <c r="M73" s="288">
        <v>361</v>
      </c>
      <c r="N73" s="239" t="s">
        <v>2</v>
      </c>
      <c r="O73" s="252">
        <f>O74*M75</f>
        <v>5200000</v>
      </c>
      <c r="P73" s="238">
        <v>362</v>
      </c>
      <c r="Q73" s="239" t="s">
        <v>2</v>
      </c>
      <c r="R73" s="240">
        <f>R74*P75</f>
        <v>5200000</v>
      </c>
      <c r="S73" s="238">
        <v>363</v>
      </c>
      <c r="T73" s="239" t="s">
        <v>58</v>
      </c>
      <c r="U73" s="252">
        <f>U74*S75</f>
        <v>6835200</v>
      </c>
      <c r="V73" s="238">
        <v>364</v>
      </c>
      <c r="W73" s="239" t="s">
        <v>57</v>
      </c>
      <c r="X73" s="240">
        <f>X74*V75</f>
        <v>8416800</v>
      </c>
      <c r="Y73" s="481">
        <v>365</v>
      </c>
      <c r="Z73" s="479" t="s">
        <v>59</v>
      </c>
      <c r="AA73" s="320">
        <f>AA74*Y75</f>
        <v>0</v>
      </c>
      <c r="AB73" s="288">
        <v>366</v>
      </c>
      <c r="AC73" s="239" t="s">
        <v>59</v>
      </c>
      <c r="AD73" s="252">
        <f>AD74*AB75</f>
        <v>4602000</v>
      </c>
      <c r="AE73" s="238">
        <v>367</v>
      </c>
      <c r="AF73" s="239" t="s">
        <v>57</v>
      </c>
      <c r="AG73" s="252">
        <f>AG74*AE75</f>
        <v>8283200</v>
      </c>
      <c r="AH73" s="238">
        <v>368</v>
      </c>
      <c r="AI73" s="239" t="s">
        <v>58</v>
      </c>
      <c r="AJ73" s="252">
        <f>AJ74*AH75</f>
        <v>6781800</v>
      </c>
      <c r="AK73" s="238">
        <v>369</v>
      </c>
      <c r="AL73" s="239" t="s">
        <v>2</v>
      </c>
      <c r="AM73" s="252">
        <f>AM74*AK75</f>
        <v>5108400</v>
      </c>
      <c r="AN73" s="238">
        <v>370</v>
      </c>
      <c r="AO73" s="239" t="s">
        <v>2</v>
      </c>
      <c r="AP73" s="252">
        <f>AP74*AN75</f>
        <v>5147100</v>
      </c>
      <c r="AQ73" s="238">
        <v>371</v>
      </c>
      <c r="AR73" s="239" t="s">
        <v>58</v>
      </c>
      <c r="AS73" s="240">
        <f>AS74*AQ75</f>
        <v>6807200</v>
      </c>
      <c r="AT73" s="238">
        <v>372</v>
      </c>
      <c r="AU73" s="239" t="s">
        <v>57</v>
      </c>
      <c r="AV73" s="240">
        <f>AV74*AT75</f>
        <v>8258399.9999999991</v>
      </c>
      <c r="AW73" s="288">
        <v>373</v>
      </c>
      <c r="AX73" s="239" t="s">
        <v>59</v>
      </c>
      <c r="AY73" s="240">
        <f>AY74*AW75</f>
        <v>4381500</v>
      </c>
      <c r="AZ73" s="288">
        <v>374</v>
      </c>
      <c r="BA73" s="239" t="s">
        <v>59</v>
      </c>
      <c r="BB73" s="252">
        <f>BB74*AZ75</f>
        <v>4381500</v>
      </c>
      <c r="BC73" s="491"/>
    </row>
    <row r="74" spans="1:65" s="17" customFormat="1" ht="24" hidden="1" customHeight="1" x14ac:dyDescent="0.3">
      <c r="A74" s="17">
        <v>2</v>
      </c>
      <c r="D74" s="45">
        <f>+D77*5</f>
        <v>5000</v>
      </c>
      <c r="E74" s="39"/>
      <c r="F74" s="408">
        <v>26</v>
      </c>
      <c r="G74" s="291"/>
      <c r="H74" s="251"/>
      <c r="I74" s="318">
        <f>+I77+D74</f>
        <v>125000</v>
      </c>
      <c r="J74" s="241"/>
      <c r="K74" s="251"/>
      <c r="L74" s="316">
        <f>+L77+$D74</f>
        <v>127000</v>
      </c>
      <c r="M74" s="251"/>
      <c r="N74" s="251"/>
      <c r="O74" s="316">
        <f>+O77+$D74</f>
        <v>130000</v>
      </c>
      <c r="P74" s="241"/>
      <c r="Q74" s="251"/>
      <c r="R74" s="316">
        <f>+R77+$D74</f>
        <v>130000</v>
      </c>
      <c r="S74" s="241"/>
      <c r="T74" s="251"/>
      <c r="U74" s="316">
        <f>+U77+$D74</f>
        <v>128000</v>
      </c>
      <c r="V74" s="241"/>
      <c r="W74" s="251"/>
      <c r="X74" s="316">
        <f>+X77+$D74</f>
        <v>126000</v>
      </c>
      <c r="Y74" s="483"/>
      <c r="Z74" s="474"/>
      <c r="AA74" s="322"/>
      <c r="AB74" s="251"/>
      <c r="AC74" s="251"/>
      <c r="AD74" s="316">
        <f>+AD77+$D74</f>
        <v>130000</v>
      </c>
      <c r="AE74" s="241"/>
      <c r="AF74" s="251"/>
      <c r="AG74" s="316">
        <f>+AG77+$D74</f>
        <v>124000</v>
      </c>
      <c r="AH74" s="241"/>
      <c r="AI74" s="251"/>
      <c r="AJ74" s="316">
        <f>+AJ77+$D74</f>
        <v>127000</v>
      </c>
      <c r="AK74" s="241"/>
      <c r="AL74" s="251"/>
      <c r="AM74" s="316">
        <f>+AM77+$D74</f>
        <v>129000</v>
      </c>
      <c r="AN74" s="241"/>
      <c r="AO74" s="251"/>
      <c r="AP74" s="316">
        <f>+AP77+$D74</f>
        <v>129000</v>
      </c>
      <c r="AQ74" s="241"/>
      <c r="AR74" s="251"/>
      <c r="AS74" s="316">
        <f>+AS77+$D74</f>
        <v>127000</v>
      </c>
      <c r="AT74" s="241"/>
      <c r="AU74" s="251"/>
      <c r="AV74" s="316">
        <f>+AV77+$D74</f>
        <v>124000</v>
      </c>
      <c r="AW74" s="251"/>
      <c r="AX74" s="251"/>
      <c r="AY74" s="316">
        <f>+AY77+$D74</f>
        <v>127000</v>
      </c>
      <c r="AZ74" s="251"/>
      <c r="BA74" s="251"/>
      <c r="BB74" s="315">
        <f>+BB77+$D74</f>
        <v>127000</v>
      </c>
      <c r="BC74" s="472">
        <v>26</v>
      </c>
      <c r="BE74" s="30">
        <f>G75+J75+M75+P75+S75+V75+AB75+Y75+AQ75+AT75+AW75+AZ75+AE75</f>
        <v>611.59999999999991</v>
      </c>
      <c r="BF74" s="31">
        <f>BG74/BE74</f>
        <v>126672.66187050361</v>
      </c>
      <c r="BG74" s="31">
        <f>I73+L73+O73+R73+U73+X73+AD73+AA73+AS73+AV73+AY73+BB73+AG73</f>
        <v>77473000</v>
      </c>
      <c r="BH74" s="23"/>
      <c r="BI74" s="23"/>
      <c r="BJ74" s="23"/>
      <c r="BK74" s="23"/>
      <c r="BL74" s="23"/>
      <c r="BM74" s="23"/>
    </row>
    <row r="75" spans="1:65" s="17" customFormat="1" ht="24" hidden="1" customHeight="1" thickBot="1" x14ac:dyDescent="0.35">
      <c r="A75" s="17">
        <v>3</v>
      </c>
      <c r="D75" s="45"/>
      <c r="E75" s="39"/>
      <c r="F75" s="408"/>
      <c r="G75" s="290">
        <f>+G81</f>
        <v>66.400000000000006</v>
      </c>
      <c r="H75" s="244"/>
      <c r="I75" s="253"/>
      <c r="J75" s="310">
        <v>53.6</v>
      </c>
      <c r="K75" s="247"/>
      <c r="L75" s="248"/>
      <c r="M75" s="290">
        <v>40</v>
      </c>
      <c r="N75" s="244"/>
      <c r="O75" s="253"/>
      <c r="P75" s="310">
        <f>+P78</f>
        <v>40</v>
      </c>
      <c r="Q75" s="247"/>
      <c r="R75" s="248"/>
      <c r="S75" s="249">
        <v>53.4</v>
      </c>
      <c r="T75" s="244"/>
      <c r="U75" s="245"/>
      <c r="V75" s="310">
        <v>66.8</v>
      </c>
      <c r="W75" s="247"/>
      <c r="X75" s="248"/>
      <c r="Y75" s="484"/>
      <c r="Z75" s="485"/>
      <c r="AA75" s="486"/>
      <c r="AB75" s="290">
        <v>35.4</v>
      </c>
      <c r="AC75" s="244"/>
      <c r="AD75" s="253"/>
      <c r="AE75" s="310">
        <v>66.8</v>
      </c>
      <c r="AF75" s="247"/>
      <c r="AG75" s="248"/>
      <c r="AH75" s="310">
        <v>53.4</v>
      </c>
      <c r="AI75" s="247"/>
      <c r="AJ75" s="248"/>
      <c r="AK75" s="310">
        <f>+AK78</f>
        <v>39.6</v>
      </c>
      <c r="AL75" s="247"/>
      <c r="AM75" s="248"/>
      <c r="AN75" s="310">
        <f>+AN78</f>
        <v>39.9</v>
      </c>
      <c r="AO75" s="247"/>
      <c r="AP75" s="248"/>
      <c r="AQ75" s="310">
        <v>53.6</v>
      </c>
      <c r="AR75" s="247"/>
      <c r="AS75" s="248"/>
      <c r="AT75" s="310">
        <v>66.599999999999994</v>
      </c>
      <c r="AU75" s="247"/>
      <c r="AV75" s="248"/>
      <c r="AW75" s="290">
        <v>34.5</v>
      </c>
      <c r="AX75" s="244"/>
      <c r="AY75" s="245"/>
      <c r="AZ75" s="290">
        <v>34.5</v>
      </c>
      <c r="BA75" s="244"/>
      <c r="BB75" s="253"/>
      <c r="BC75" s="472"/>
      <c r="BE75" s="30"/>
      <c r="BF75" s="30"/>
      <c r="BG75" s="30"/>
      <c r="BH75" s="23"/>
      <c r="BI75" s="23"/>
      <c r="BJ75" s="23"/>
      <c r="BK75" s="23"/>
      <c r="BL75" s="23"/>
      <c r="BM75" s="23"/>
    </row>
    <row r="76" spans="1:65" s="17" customFormat="1" ht="24" hidden="1" customHeight="1" x14ac:dyDescent="0.3">
      <c r="A76" s="17">
        <v>1</v>
      </c>
      <c r="D76" s="45"/>
      <c r="E76" s="39"/>
      <c r="F76" s="409"/>
      <c r="G76" s="288">
        <v>343</v>
      </c>
      <c r="H76" s="239" t="s">
        <v>57</v>
      </c>
      <c r="I76" s="252">
        <f>I77*G78</f>
        <v>7968000.0000000009</v>
      </c>
      <c r="J76" s="238">
        <v>344</v>
      </c>
      <c r="K76" s="324" t="s">
        <v>58</v>
      </c>
      <c r="L76" s="240">
        <f>L77*J78</f>
        <v>6539200</v>
      </c>
      <c r="M76" s="288">
        <v>345</v>
      </c>
      <c r="N76" s="239" t="s">
        <v>2</v>
      </c>
      <c r="O76" s="252">
        <f>O77*M78</f>
        <v>5000000</v>
      </c>
      <c r="P76" s="238">
        <v>346</v>
      </c>
      <c r="Q76" s="239" t="s">
        <v>2</v>
      </c>
      <c r="R76" s="252">
        <f>R77*P78</f>
        <v>5000000</v>
      </c>
      <c r="S76" s="238">
        <v>347</v>
      </c>
      <c r="T76" s="239" t="s">
        <v>58</v>
      </c>
      <c r="U76" s="252">
        <f>U77*S78</f>
        <v>6568200</v>
      </c>
      <c r="V76" s="238">
        <v>348</v>
      </c>
      <c r="W76" s="324" t="s">
        <v>57</v>
      </c>
      <c r="X76" s="240">
        <f>X77*V78</f>
        <v>8082800</v>
      </c>
      <c r="Y76" s="382">
        <v>349</v>
      </c>
      <c r="Z76" s="479" t="s">
        <v>59</v>
      </c>
      <c r="AA76" s="319">
        <f>AA77*Y78</f>
        <v>0</v>
      </c>
      <c r="AB76" s="288">
        <v>350</v>
      </c>
      <c r="AC76" s="239" t="s">
        <v>59</v>
      </c>
      <c r="AD76" s="252">
        <f>AD77*AB78</f>
        <v>4425000</v>
      </c>
      <c r="AE76" s="238">
        <v>351</v>
      </c>
      <c r="AF76" s="239" t="s">
        <v>57</v>
      </c>
      <c r="AG76" s="252">
        <f>AG77*AE78</f>
        <v>7949200</v>
      </c>
      <c r="AH76" s="238">
        <v>352</v>
      </c>
      <c r="AI76" s="239" t="s">
        <v>58</v>
      </c>
      <c r="AJ76" s="252">
        <f>AJ77*AH78</f>
        <v>6514800</v>
      </c>
      <c r="AK76" s="238">
        <v>353</v>
      </c>
      <c r="AL76" s="239" t="s">
        <v>2</v>
      </c>
      <c r="AM76" s="252">
        <f>AM77*AK78</f>
        <v>4910400</v>
      </c>
      <c r="AN76" s="238">
        <v>354</v>
      </c>
      <c r="AO76" s="239" t="s">
        <v>2</v>
      </c>
      <c r="AP76" s="252">
        <f>AP77*AN78</f>
        <v>4947600</v>
      </c>
      <c r="AQ76" s="238">
        <v>355</v>
      </c>
      <c r="AR76" s="239" t="s">
        <v>58</v>
      </c>
      <c r="AS76" s="240">
        <f>AS77*AQ78</f>
        <v>6539200</v>
      </c>
      <c r="AT76" s="238">
        <v>356</v>
      </c>
      <c r="AU76" s="239" t="s">
        <v>57</v>
      </c>
      <c r="AV76" s="240">
        <f>AV77*AT78</f>
        <v>7925399.9999999991</v>
      </c>
      <c r="AW76" s="288">
        <v>357</v>
      </c>
      <c r="AX76" s="239" t="s">
        <v>59</v>
      </c>
      <c r="AY76" s="240">
        <f>AY77*AW78</f>
        <v>4209000</v>
      </c>
      <c r="AZ76" s="288">
        <v>358</v>
      </c>
      <c r="BA76" s="239" t="s">
        <v>59</v>
      </c>
      <c r="BB76" s="252">
        <f>BB77*AZ78</f>
        <v>4209000</v>
      </c>
      <c r="BC76" s="491"/>
      <c r="BE76" s="30"/>
      <c r="BF76" s="30"/>
      <c r="BG76" s="30"/>
      <c r="BH76" s="23"/>
      <c r="BI76" s="23"/>
      <c r="BJ76" s="23"/>
      <c r="BK76" s="23"/>
      <c r="BL76" s="23"/>
      <c r="BM76" s="23"/>
    </row>
    <row r="77" spans="1:65" s="17" customFormat="1" ht="24" hidden="1" customHeight="1" x14ac:dyDescent="0.3">
      <c r="A77" s="17">
        <v>2</v>
      </c>
      <c r="D77" s="45">
        <f>+D80-700</f>
        <v>1000</v>
      </c>
      <c r="E77" s="39"/>
      <c r="F77" s="408">
        <v>25</v>
      </c>
      <c r="G77" s="291"/>
      <c r="H77" s="251"/>
      <c r="I77" s="318">
        <f>+I83+1000+$D77</f>
        <v>120000</v>
      </c>
      <c r="J77" s="405"/>
      <c r="K77" s="251"/>
      <c r="L77" s="316">
        <f>+L83+1000+$D77</f>
        <v>122000</v>
      </c>
      <c r="M77" s="251"/>
      <c r="N77" s="251"/>
      <c r="O77" s="316">
        <f>+O83+1000+$D77</f>
        <v>125000</v>
      </c>
      <c r="P77" s="241"/>
      <c r="Q77" s="251"/>
      <c r="R77" s="316">
        <f>+R83+1000+$D77</f>
        <v>125000</v>
      </c>
      <c r="S77" s="241"/>
      <c r="T77" s="251"/>
      <c r="U77" s="316">
        <f>+U83+1000+$D77</f>
        <v>123000</v>
      </c>
      <c r="V77" s="405"/>
      <c r="W77" s="251"/>
      <c r="X77" s="316">
        <f>+X83+1000+$D77</f>
        <v>121000</v>
      </c>
      <c r="Y77" s="383"/>
      <c r="Z77" s="474"/>
      <c r="AA77" s="475"/>
      <c r="AB77" s="251"/>
      <c r="AC77" s="251"/>
      <c r="AD77" s="316">
        <f>+AD83+1000+$D77</f>
        <v>125000</v>
      </c>
      <c r="AE77" s="241"/>
      <c r="AF77" s="251"/>
      <c r="AG77" s="316">
        <f>+AG83+1000+$D77</f>
        <v>119000</v>
      </c>
      <c r="AH77" s="241"/>
      <c r="AI77" s="251"/>
      <c r="AJ77" s="316">
        <f>+AJ83+1000+$D77</f>
        <v>122000</v>
      </c>
      <c r="AK77" s="241"/>
      <c r="AL77" s="251"/>
      <c r="AM77" s="316">
        <f>+AM83+1000+$D77</f>
        <v>124000</v>
      </c>
      <c r="AN77" s="241"/>
      <c r="AO77" s="251"/>
      <c r="AP77" s="316">
        <f>+AP83+1000+$D77</f>
        <v>124000</v>
      </c>
      <c r="AQ77" s="241"/>
      <c r="AR77" s="251"/>
      <c r="AS77" s="316">
        <f>+AS83+1000+$D77</f>
        <v>122000</v>
      </c>
      <c r="AT77" s="241"/>
      <c r="AU77" s="251"/>
      <c r="AV77" s="316">
        <f>+AV83+1000+$D77</f>
        <v>119000</v>
      </c>
      <c r="AW77" s="251"/>
      <c r="AX77" s="251"/>
      <c r="AY77" s="316">
        <f>+AY83+1000+$D77</f>
        <v>122000</v>
      </c>
      <c r="AZ77" s="251"/>
      <c r="BA77" s="251"/>
      <c r="BB77" s="315">
        <f>+BB83+1000+$D77</f>
        <v>122000</v>
      </c>
      <c r="BC77" s="472">
        <v>25</v>
      </c>
      <c r="BE77" s="30">
        <f>G78+J78+M78+P78+S78+V78+AB78+Y78+AQ78+AT78+AW78+AZ78+AE78</f>
        <v>642.79999999999995</v>
      </c>
      <c r="BF77" s="31">
        <f>BG77/BE77</f>
        <v>115766.95706285004</v>
      </c>
      <c r="BG77" s="31">
        <f>I76+L76+O76+R76+U76+X76+AD76+AA76+AS76+AV76+AY76+BB76+AG76</f>
        <v>74415000</v>
      </c>
      <c r="BH77" s="23"/>
      <c r="BI77" s="23"/>
      <c r="BJ77" s="23"/>
      <c r="BK77" s="23"/>
      <c r="BL77" s="23"/>
      <c r="BM77" s="23"/>
    </row>
    <row r="78" spans="1:65" s="17" customFormat="1" ht="24" hidden="1" customHeight="1" thickBot="1" x14ac:dyDescent="0.35">
      <c r="A78" s="17">
        <v>3</v>
      </c>
      <c r="D78" s="45"/>
      <c r="E78" s="39"/>
      <c r="F78" s="408"/>
      <c r="G78" s="394">
        <v>66.400000000000006</v>
      </c>
      <c r="H78" s="341"/>
      <c r="I78" s="338"/>
      <c r="J78" s="353">
        <v>53.6</v>
      </c>
      <c r="K78" s="341"/>
      <c r="L78" s="344"/>
      <c r="M78" s="394">
        <v>40</v>
      </c>
      <c r="N78" s="341"/>
      <c r="O78" s="338"/>
      <c r="P78" s="249">
        <v>40</v>
      </c>
      <c r="Q78" s="244"/>
      <c r="R78" s="253"/>
      <c r="S78" s="353">
        <v>53.4</v>
      </c>
      <c r="T78" s="341"/>
      <c r="U78" s="339"/>
      <c r="V78" s="353">
        <v>66.8</v>
      </c>
      <c r="W78" s="341"/>
      <c r="X78" s="344"/>
      <c r="Y78" s="489">
        <v>31.2</v>
      </c>
      <c r="Z78" s="390"/>
      <c r="AA78" s="381"/>
      <c r="AB78" s="394">
        <v>35.4</v>
      </c>
      <c r="AC78" s="341"/>
      <c r="AD78" s="338"/>
      <c r="AE78" s="353">
        <v>66.8</v>
      </c>
      <c r="AF78" s="341"/>
      <c r="AG78" s="339"/>
      <c r="AH78" s="249">
        <v>53.4</v>
      </c>
      <c r="AI78" s="244"/>
      <c r="AJ78" s="245"/>
      <c r="AK78" s="249">
        <v>39.6</v>
      </c>
      <c r="AL78" s="244"/>
      <c r="AM78" s="245"/>
      <c r="AN78" s="249">
        <v>39.9</v>
      </c>
      <c r="AO78" s="244"/>
      <c r="AP78" s="245"/>
      <c r="AQ78" s="249">
        <v>53.6</v>
      </c>
      <c r="AR78" s="244"/>
      <c r="AS78" s="245"/>
      <c r="AT78" s="249">
        <v>66.599999999999994</v>
      </c>
      <c r="AU78" s="244"/>
      <c r="AV78" s="245"/>
      <c r="AW78" s="290">
        <v>34.5</v>
      </c>
      <c r="AX78" s="244"/>
      <c r="AY78" s="245"/>
      <c r="AZ78" s="290">
        <v>34.5</v>
      </c>
      <c r="BA78" s="244"/>
      <c r="BB78" s="253"/>
      <c r="BC78" s="472"/>
      <c r="BE78" s="30"/>
      <c r="BF78" s="30"/>
      <c r="BG78" s="30"/>
      <c r="BH78" s="23"/>
      <c r="BI78" s="23"/>
      <c r="BJ78" s="23"/>
      <c r="BK78" s="23"/>
      <c r="BL78" s="23"/>
      <c r="BM78" s="23"/>
    </row>
    <row r="79" spans="1:65" s="17" customFormat="1" ht="24" hidden="1" customHeight="1" thickTop="1" x14ac:dyDescent="0.3">
      <c r="A79" s="17">
        <v>1</v>
      </c>
      <c r="D79" s="45"/>
      <c r="E79" s="40"/>
      <c r="F79" s="342"/>
      <c r="G79" s="288">
        <v>336</v>
      </c>
      <c r="H79" s="239" t="s">
        <v>57</v>
      </c>
      <c r="I79" s="252">
        <f>I80*G81</f>
        <v>7948080.0000000009</v>
      </c>
      <c r="J79" s="238">
        <v>337</v>
      </c>
      <c r="K79" s="324" t="s">
        <v>58</v>
      </c>
      <c r="L79" s="240">
        <f>L80*J81</f>
        <v>6547460</v>
      </c>
      <c r="M79" s="288">
        <v>338</v>
      </c>
      <c r="N79" s="239" t="s">
        <v>2</v>
      </c>
      <c r="O79" s="252">
        <f>O80*M81</f>
        <v>4988000</v>
      </c>
      <c r="P79" s="497"/>
      <c r="Q79" s="413"/>
      <c r="R79" s="495"/>
      <c r="S79" s="238">
        <v>339</v>
      </c>
      <c r="T79" s="239" t="s">
        <v>58</v>
      </c>
      <c r="U79" s="252">
        <f>U80*S81</f>
        <v>6576720</v>
      </c>
      <c r="V79" s="496">
        <v>340</v>
      </c>
      <c r="W79" s="331" t="s">
        <v>57</v>
      </c>
      <c r="X79" s="333">
        <f>X80*V81</f>
        <v>8062760</v>
      </c>
      <c r="Y79" s="386">
        <v>341</v>
      </c>
      <c r="Z79" s="479" t="s">
        <v>59</v>
      </c>
      <c r="AA79" s="387">
        <f>AA80*Y81</f>
        <v>0</v>
      </c>
      <c r="AB79" s="497"/>
      <c r="AC79" s="413"/>
      <c r="AD79" s="495"/>
      <c r="AE79" s="346">
        <v>342</v>
      </c>
      <c r="AF79" s="331" t="s">
        <v>57</v>
      </c>
      <c r="AG79" s="333">
        <f>AG80*AE81</f>
        <v>7929160</v>
      </c>
      <c r="AH79" s="612"/>
      <c r="AI79" s="613"/>
      <c r="AJ79" s="626"/>
      <c r="AK79" s="613"/>
      <c r="AL79" s="613"/>
      <c r="AM79" s="626"/>
      <c r="AN79" s="613"/>
      <c r="AO79" s="613"/>
      <c r="AP79" s="626"/>
      <c r="AQ79" s="613"/>
      <c r="AR79" s="613"/>
      <c r="AS79" s="626"/>
      <c r="AT79" s="613"/>
      <c r="AU79" s="613"/>
      <c r="AV79" s="626"/>
      <c r="AW79" s="613"/>
      <c r="AX79" s="613"/>
      <c r="AY79" s="626"/>
      <c r="AZ79" s="613"/>
      <c r="BA79" s="613"/>
      <c r="BB79" s="626"/>
      <c r="BC79" s="480"/>
      <c r="BE79" s="30"/>
      <c r="BF79" s="30"/>
      <c r="BG79" s="30"/>
      <c r="BH79" s="23"/>
      <c r="BI79" s="23"/>
      <c r="BJ79" s="23"/>
      <c r="BK79" s="23"/>
      <c r="BL79" s="23"/>
      <c r="BM79" s="23"/>
    </row>
    <row r="80" spans="1:65" s="17" customFormat="1" ht="24" hidden="1" customHeight="1" x14ac:dyDescent="0.3">
      <c r="A80" s="17">
        <v>2</v>
      </c>
      <c r="D80" s="45">
        <f>+D83+700</f>
        <v>1700</v>
      </c>
      <c r="E80" s="40">
        <v>2000</v>
      </c>
      <c r="F80" s="336">
        <v>24</v>
      </c>
      <c r="G80" s="291"/>
      <c r="H80" s="251"/>
      <c r="I80" s="318">
        <f>+I86+1000+$D80</f>
        <v>119700</v>
      </c>
      <c r="J80" s="405"/>
      <c r="K80" s="251"/>
      <c r="L80" s="316">
        <f>+L86+1000+$D80</f>
        <v>121700</v>
      </c>
      <c r="M80" s="251"/>
      <c r="N80" s="251"/>
      <c r="O80" s="316">
        <f>+O86+1000+$D80</f>
        <v>124700</v>
      </c>
      <c r="P80" s="504"/>
      <c r="Q80" s="632"/>
      <c r="R80" s="502"/>
      <c r="S80" s="241"/>
      <c r="T80" s="251"/>
      <c r="U80" s="316">
        <f>+U86+1000+$D80</f>
        <v>122700</v>
      </c>
      <c r="V80" s="503"/>
      <c r="W80" s="251"/>
      <c r="X80" s="316">
        <f>+X86+1000+$D80</f>
        <v>120700</v>
      </c>
      <c r="Y80" s="388"/>
      <c r="Z80" s="474"/>
      <c r="AA80" s="505"/>
      <c r="AB80" s="504"/>
      <c r="AC80" s="446"/>
      <c r="AD80" s="502"/>
      <c r="AE80" s="251"/>
      <c r="AF80" s="251"/>
      <c r="AG80" s="316">
        <f>+AG86+1000+$D80</f>
        <v>118700</v>
      </c>
      <c r="AH80" s="614"/>
      <c r="AI80" s="615"/>
      <c r="AJ80" s="618"/>
      <c r="AK80" s="615"/>
      <c r="AL80" s="615"/>
      <c r="AM80" s="618"/>
      <c r="AN80" s="615"/>
      <c r="AO80" s="615"/>
      <c r="AP80" s="618"/>
      <c r="AQ80" s="615"/>
      <c r="AR80" s="615"/>
      <c r="AS80" s="618"/>
      <c r="AT80" s="615"/>
      <c r="AU80" s="615"/>
      <c r="AV80" s="618"/>
      <c r="AW80" s="615"/>
      <c r="AX80" s="615"/>
      <c r="AY80" s="618"/>
      <c r="AZ80" s="615"/>
      <c r="BA80" s="615"/>
      <c r="BB80" s="618"/>
      <c r="BC80" s="478">
        <v>24</v>
      </c>
      <c r="BE80" s="30">
        <f>G81+J81+M81+P81+S81+V81+AB81+Y81+AQ81+AT81+AW81+AZ81+AE81</f>
        <v>378.5</v>
      </c>
      <c r="BF80" s="31">
        <f>BG80/BE80</f>
        <v>111102.1928665786</v>
      </c>
      <c r="BG80" s="31">
        <f>I79+L79+O79+R79+U79+X79+AD79+AA79+AS79+AV79+AY79+BB79+AG79</f>
        <v>42052180</v>
      </c>
      <c r="BH80" s="23"/>
      <c r="BI80" s="23"/>
      <c r="BJ80" s="23"/>
      <c r="BK80" s="23"/>
      <c r="BL80" s="23"/>
      <c r="BM80" s="23"/>
    </row>
    <row r="81" spans="1:65" s="17" customFormat="1" ht="24" hidden="1" customHeight="1" thickBot="1" x14ac:dyDescent="0.35">
      <c r="A81" s="17">
        <v>3</v>
      </c>
      <c r="D81" s="45"/>
      <c r="E81" s="40"/>
      <c r="F81" s="337"/>
      <c r="G81" s="394">
        <v>66.400000000000006</v>
      </c>
      <c r="H81" s="341"/>
      <c r="I81" s="338"/>
      <c r="J81" s="353">
        <v>53.8</v>
      </c>
      <c r="K81" s="341"/>
      <c r="L81" s="344"/>
      <c r="M81" s="394">
        <v>40</v>
      </c>
      <c r="N81" s="341"/>
      <c r="O81" s="338"/>
      <c r="P81" s="516"/>
      <c r="Q81" s="508"/>
      <c r="R81" s="514"/>
      <c r="S81" s="353">
        <v>53.6</v>
      </c>
      <c r="T81" s="341"/>
      <c r="U81" s="339"/>
      <c r="V81" s="515">
        <v>66.8</v>
      </c>
      <c r="W81" s="341"/>
      <c r="X81" s="338"/>
      <c r="Y81" s="389">
        <v>31.1</v>
      </c>
      <c r="Z81" s="390"/>
      <c r="AA81" s="391"/>
      <c r="AB81" s="516"/>
      <c r="AC81" s="508"/>
      <c r="AD81" s="514"/>
      <c r="AE81" s="394">
        <v>66.8</v>
      </c>
      <c r="AF81" s="341"/>
      <c r="AG81" s="338"/>
      <c r="AH81" s="616"/>
      <c r="AI81" s="623"/>
      <c r="AJ81" s="627"/>
      <c r="AK81" s="617"/>
      <c r="AL81" s="623"/>
      <c r="AM81" s="627"/>
      <c r="AN81" s="617"/>
      <c r="AO81" s="623"/>
      <c r="AP81" s="627"/>
      <c r="AQ81" s="617"/>
      <c r="AR81" s="623"/>
      <c r="AS81" s="627"/>
      <c r="AT81" s="617"/>
      <c r="AU81" s="623"/>
      <c r="AV81" s="627"/>
      <c r="AW81" s="617"/>
      <c r="AX81" s="623"/>
      <c r="AY81" s="627"/>
      <c r="AZ81" s="617"/>
      <c r="BA81" s="623"/>
      <c r="BB81" s="627"/>
      <c r="BC81" s="490"/>
      <c r="BE81" s="30"/>
      <c r="BF81" s="30"/>
      <c r="BG81" s="30"/>
      <c r="BH81" s="23"/>
      <c r="BI81" s="23"/>
      <c r="BJ81" s="23"/>
      <c r="BK81" s="23"/>
      <c r="BL81" s="23"/>
      <c r="BM81" s="23"/>
    </row>
    <row r="82" spans="1:65" s="17" customFormat="1" ht="24" hidden="1" customHeight="1" thickTop="1" x14ac:dyDescent="0.3">
      <c r="A82" s="17">
        <v>1</v>
      </c>
      <c r="D82" s="45"/>
      <c r="E82" s="40"/>
      <c r="F82" s="372"/>
      <c r="G82" s="346">
        <v>320</v>
      </c>
      <c r="H82" s="239" t="s">
        <v>57</v>
      </c>
      <c r="I82" s="240">
        <f>I83*G84</f>
        <v>7929600</v>
      </c>
      <c r="J82" s="335">
        <v>321</v>
      </c>
      <c r="K82" s="324" t="s">
        <v>58</v>
      </c>
      <c r="L82" s="240">
        <f>L83*J84</f>
        <v>6528000</v>
      </c>
      <c r="M82" s="346">
        <v>322</v>
      </c>
      <c r="N82" s="239" t="s">
        <v>2</v>
      </c>
      <c r="O82" s="240">
        <f>O83*M84</f>
        <v>4981500</v>
      </c>
      <c r="P82" s="249">
        <v>323</v>
      </c>
      <c r="Q82" s="611" t="s">
        <v>2</v>
      </c>
      <c r="R82" s="245">
        <f>R83*P84</f>
        <v>4993800</v>
      </c>
      <c r="S82" s="346">
        <v>324</v>
      </c>
      <c r="T82" s="239" t="s">
        <v>58</v>
      </c>
      <c r="U82" s="240">
        <f>U83*S84</f>
        <v>6558200</v>
      </c>
      <c r="V82" s="335">
        <v>325</v>
      </c>
      <c r="W82" s="331" t="s">
        <v>57</v>
      </c>
      <c r="X82" s="240">
        <f>X83*V84</f>
        <v>8056300</v>
      </c>
      <c r="Y82" s="382">
        <v>326</v>
      </c>
      <c r="Z82" s="479" t="s">
        <v>59</v>
      </c>
      <c r="AA82" s="319">
        <f>AA83*Y84</f>
        <v>0</v>
      </c>
      <c r="AB82" s="346">
        <v>327</v>
      </c>
      <c r="AC82" s="239" t="s">
        <v>59</v>
      </c>
      <c r="AD82" s="240">
        <f>AD83*AB84</f>
        <v>4415700</v>
      </c>
      <c r="AE82" s="335">
        <v>328</v>
      </c>
      <c r="AF82" s="239" t="s">
        <v>57</v>
      </c>
      <c r="AG82" s="240">
        <f>AG83*AE84</f>
        <v>7920900</v>
      </c>
      <c r="AH82" s="249">
        <v>329</v>
      </c>
      <c r="AI82" s="611" t="s">
        <v>58</v>
      </c>
      <c r="AJ82" s="245">
        <f>AJ83*AH84</f>
        <v>6504000</v>
      </c>
      <c r="AK82" s="249">
        <v>330</v>
      </c>
      <c r="AL82" s="611" t="s">
        <v>2</v>
      </c>
      <c r="AM82" s="245">
        <f>AM83*AK84</f>
        <v>4916600</v>
      </c>
      <c r="AN82" s="249">
        <v>331</v>
      </c>
      <c r="AO82" s="611" t="s">
        <v>2</v>
      </c>
      <c r="AP82" s="245">
        <f>AP83*AN84</f>
        <v>4928800</v>
      </c>
      <c r="AQ82" s="249">
        <v>332</v>
      </c>
      <c r="AR82" s="611" t="s">
        <v>58</v>
      </c>
      <c r="AS82" s="245">
        <f>AS83*AQ84</f>
        <v>6528000</v>
      </c>
      <c r="AT82" s="249">
        <v>333</v>
      </c>
      <c r="AU82" s="611" t="s">
        <v>57</v>
      </c>
      <c r="AV82" s="245">
        <f>AV83*AT84</f>
        <v>7862400</v>
      </c>
      <c r="AW82" s="290">
        <v>334</v>
      </c>
      <c r="AX82" s="611" t="s">
        <v>59</v>
      </c>
      <c r="AY82" s="245">
        <f>AY83*AW84</f>
        <v>4200000</v>
      </c>
      <c r="AZ82" s="249">
        <v>335</v>
      </c>
      <c r="BA82" s="611" t="s">
        <v>59</v>
      </c>
      <c r="BB82" s="245">
        <f>BB83*AZ84</f>
        <v>4200000</v>
      </c>
      <c r="BC82" s="521"/>
      <c r="BE82" s="30"/>
      <c r="BF82" s="30"/>
      <c r="BG82" s="30"/>
      <c r="BH82" s="23"/>
      <c r="BI82" s="23"/>
      <c r="BJ82" s="23"/>
      <c r="BK82" s="23"/>
      <c r="BL82" s="23"/>
      <c r="BM82" s="23"/>
    </row>
    <row r="83" spans="1:65" s="17" customFormat="1" ht="24" hidden="1" customHeight="1" x14ac:dyDescent="0.3">
      <c r="A83" s="17">
        <v>2</v>
      </c>
      <c r="D83" s="45">
        <f>+D86</f>
        <v>1000</v>
      </c>
      <c r="E83" s="40">
        <v>5000</v>
      </c>
      <c r="F83" s="372">
        <v>23</v>
      </c>
      <c r="G83" s="291"/>
      <c r="H83" s="251"/>
      <c r="I83" s="315">
        <f>+I86+D83</f>
        <v>118000</v>
      </c>
      <c r="J83" s="405"/>
      <c r="K83" s="251"/>
      <c r="L83" s="316">
        <f>+L86+$D83</f>
        <v>120000</v>
      </c>
      <c r="M83" s="291"/>
      <c r="N83" s="251"/>
      <c r="O83" s="316">
        <f>+O86+$D83</f>
        <v>123000</v>
      </c>
      <c r="P83" s="405"/>
      <c r="Q83" s="251"/>
      <c r="R83" s="316">
        <f>+R86+$D83</f>
        <v>123000</v>
      </c>
      <c r="S83" s="291"/>
      <c r="T83" s="251"/>
      <c r="U83" s="316">
        <f>+U86+$D83</f>
        <v>121000</v>
      </c>
      <c r="V83" s="405"/>
      <c r="W83" s="251"/>
      <c r="X83" s="316">
        <f>+X86+$D83</f>
        <v>119000</v>
      </c>
      <c r="Y83" s="383"/>
      <c r="Z83" s="474"/>
      <c r="AA83" s="475"/>
      <c r="AB83" s="291"/>
      <c r="AC83" s="251"/>
      <c r="AD83" s="316">
        <f>+AD86+$D83</f>
        <v>123000</v>
      </c>
      <c r="AE83" s="405"/>
      <c r="AF83" s="251"/>
      <c r="AG83" s="316">
        <f>+AG86+$D83</f>
        <v>117000</v>
      </c>
      <c r="AH83" s="405"/>
      <c r="AI83" s="251"/>
      <c r="AJ83" s="316">
        <f>+AJ86+$D83</f>
        <v>120000</v>
      </c>
      <c r="AK83" s="405"/>
      <c r="AL83" s="251"/>
      <c r="AM83" s="316">
        <f>+AM86+$D83</f>
        <v>122000</v>
      </c>
      <c r="AN83" s="241"/>
      <c r="AO83" s="251"/>
      <c r="AP83" s="316">
        <f>+AP86+$D83</f>
        <v>122000</v>
      </c>
      <c r="AQ83" s="241"/>
      <c r="AR83" s="251"/>
      <c r="AS83" s="316">
        <f>+AS86+$D83</f>
        <v>120000</v>
      </c>
      <c r="AT83" s="241"/>
      <c r="AU83" s="251"/>
      <c r="AV83" s="316">
        <f>+AV86+$D83</f>
        <v>117000</v>
      </c>
      <c r="AW83" s="251"/>
      <c r="AX83" s="251"/>
      <c r="AY83" s="316">
        <f>+AY86+$D83</f>
        <v>120000</v>
      </c>
      <c r="AZ83" s="241"/>
      <c r="BA83" s="251"/>
      <c r="BB83" s="316">
        <f>+BB86+$D83</f>
        <v>120000</v>
      </c>
      <c r="BC83" s="521">
        <v>23</v>
      </c>
      <c r="BE83" s="30">
        <f>G84+J84+M84+P84+S84+V84+AB84+Y84+AQ84+AT84+AW84+AZ84+AE84</f>
        <v>619.79999999999995</v>
      </c>
      <c r="BF83" s="31">
        <f>BG83/BE83</f>
        <v>119674.73378509197</v>
      </c>
      <c r="BG83" s="31">
        <f>I82+L82+O82+R82+U82+X82+AD82+AA82+AS82+AV82+AY82+BB82+AG82</f>
        <v>74174400</v>
      </c>
      <c r="BH83" s="23"/>
      <c r="BI83" s="23"/>
      <c r="BJ83" s="23"/>
      <c r="BK83" s="23"/>
      <c r="BL83" s="23"/>
      <c r="BM83" s="23"/>
    </row>
    <row r="84" spans="1:65" s="17" customFormat="1" ht="24" hidden="1" customHeight="1" thickBot="1" x14ac:dyDescent="0.35">
      <c r="A84" s="17">
        <v>3</v>
      </c>
      <c r="D84" s="45"/>
      <c r="E84" s="40"/>
      <c r="F84" s="372"/>
      <c r="G84" s="522">
        <v>67.2</v>
      </c>
      <c r="H84" s="244"/>
      <c r="I84" s="253"/>
      <c r="J84" s="249">
        <v>54.4</v>
      </c>
      <c r="K84" s="244"/>
      <c r="L84" s="245"/>
      <c r="M84" s="310">
        <v>40.5</v>
      </c>
      <c r="N84" s="244"/>
      <c r="O84" s="253"/>
      <c r="P84" s="310">
        <v>40.6</v>
      </c>
      <c r="Q84" s="244"/>
      <c r="R84" s="245"/>
      <c r="S84" s="310">
        <v>54.2</v>
      </c>
      <c r="T84" s="244"/>
      <c r="U84" s="253"/>
      <c r="V84" s="310">
        <v>67.7</v>
      </c>
      <c r="W84" s="244"/>
      <c r="X84" s="245"/>
      <c r="Y84" s="384"/>
      <c r="Z84" s="385"/>
      <c r="AA84" s="380"/>
      <c r="AB84" s="310">
        <v>35.9</v>
      </c>
      <c r="AC84" s="244"/>
      <c r="AD84" s="253"/>
      <c r="AE84" s="310">
        <v>67.7</v>
      </c>
      <c r="AF84" s="247"/>
      <c r="AG84" s="248"/>
      <c r="AH84" s="310">
        <v>54.2</v>
      </c>
      <c r="AI84" s="247"/>
      <c r="AJ84" s="248"/>
      <c r="AK84" s="310">
        <f>+AK87</f>
        <v>40.299999999999997</v>
      </c>
      <c r="AL84" s="247"/>
      <c r="AM84" s="248"/>
      <c r="AN84" s="310">
        <f>+AN87</f>
        <v>40.4</v>
      </c>
      <c r="AO84" s="247"/>
      <c r="AP84" s="248"/>
      <c r="AQ84" s="310">
        <v>54.4</v>
      </c>
      <c r="AR84" s="247"/>
      <c r="AS84" s="248"/>
      <c r="AT84" s="310">
        <v>67.2</v>
      </c>
      <c r="AU84" s="247"/>
      <c r="AV84" s="248"/>
      <c r="AW84" s="310">
        <v>35</v>
      </c>
      <c r="AX84" s="244"/>
      <c r="AY84" s="245"/>
      <c r="AZ84" s="310">
        <v>35</v>
      </c>
      <c r="BA84" s="247"/>
      <c r="BB84" s="289"/>
      <c r="BC84" s="523"/>
      <c r="BE84" s="30"/>
      <c r="BF84" s="30"/>
      <c r="BG84" s="30"/>
      <c r="BH84" s="23"/>
      <c r="BI84" s="23"/>
      <c r="BJ84" s="23"/>
      <c r="BK84" s="23"/>
      <c r="BL84" s="23"/>
      <c r="BM84" s="23"/>
    </row>
    <row r="85" spans="1:65" s="17" customFormat="1" ht="24" hidden="1" customHeight="1" x14ac:dyDescent="0.3">
      <c r="A85" s="17">
        <v>1</v>
      </c>
      <c r="D85" s="45"/>
      <c r="E85" s="39"/>
      <c r="F85" s="373"/>
      <c r="G85" s="288">
        <v>304</v>
      </c>
      <c r="H85" s="239" t="s">
        <v>57</v>
      </c>
      <c r="I85" s="240">
        <f>I86*G87</f>
        <v>7862400</v>
      </c>
      <c r="J85" s="238">
        <v>305</v>
      </c>
      <c r="K85" s="324" t="s">
        <v>58</v>
      </c>
      <c r="L85" s="240">
        <f>L86*J87</f>
        <v>6473600</v>
      </c>
      <c r="M85" s="288">
        <v>306</v>
      </c>
      <c r="N85" s="239" t="s">
        <v>2</v>
      </c>
      <c r="O85" s="240">
        <f>O86*M87</f>
        <v>4941000</v>
      </c>
      <c r="P85" s="238">
        <v>307</v>
      </c>
      <c r="Q85" s="239" t="s">
        <v>2</v>
      </c>
      <c r="R85" s="240">
        <f>R86*P87</f>
        <v>4953200</v>
      </c>
      <c r="S85" s="288">
        <v>308</v>
      </c>
      <c r="T85" s="239" t="s">
        <v>58</v>
      </c>
      <c r="U85" s="240">
        <f>U86*S87</f>
        <v>6504000</v>
      </c>
      <c r="V85" s="238">
        <v>309</v>
      </c>
      <c r="W85" s="239" t="s">
        <v>57</v>
      </c>
      <c r="X85" s="240">
        <f>X86*V87</f>
        <v>7988600</v>
      </c>
      <c r="Y85" s="481">
        <v>310</v>
      </c>
      <c r="Z85" s="482" t="s">
        <v>59</v>
      </c>
      <c r="AA85" s="319">
        <f>AA86*Y87</f>
        <v>0</v>
      </c>
      <c r="AB85" s="288">
        <v>311</v>
      </c>
      <c r="AC85" s="239" t="s">
        <v>59</v>
      </c>
      <c r="AD85" s="240">
        <f>AD86*AB87</f>
        <v>4379800</v>
      </c>
      <c r="AE85" s="238">
        <v>312</v>
      </c>
      <c r="AF85" s="239" t="s">
        <v>57</v>
      </c>
      <c r="AG85" s="240">
        <f>AG86*AE87</f>
        <v>7853200</v>
      </c>
      <c r="AH85" s="238">
        <v>313</v>
      </c>
      <c r="AI85" s="239" t="s">
        <v>58</v>
      </c>
      <c r="AJ85" s="240">
        <f>AJ86*AH87</f>
        <v>6449800</v>
      </c>
      <c r="AK85" s="238">
        <v>314</v>
      </c>
      <c r="AL85" s="239" t="s">
        <v>2</v>
      </c>
      <c r="AM85" s="240">
        <f>AM86*AK87</f>
        <v>4876300</v>
      </c>
      <c r="AN85" s="238">
        <v>315</v>
      </c>
      <c r="AO85" s="239" t="s">
        <v>2</v>
      </c>
      <c r="AP85" s="240">
        <f>AP86*AN87</f>
        <v>4888400</v>
      </c>
      <c r="AQ85" s="238">
        <v>316</v>
      </c>
      <c r="AR85" s="239" t="s">
        <v>58</v>
      </c>
      <c r="AS85" s="240">
        <f>AS86*AQ87</f>
        <v>6473600</v>
      </c>
      <c r="AT85" s="238">
        <v>317</v>
      </c>
      <c r="AU85" s="239" t="s">
        <v>57</v>
      </c>
      <c r="AV85" s="240">
        <f>AV86*AT87</f>
        <v>7795200</v>
      </c>
      <c r="AW85" s="288">
        <v>318</v>
      </c>
      <c r="AX85" s="239" t="s">
        <v>59</v>
      </c>
      <c r="AY85" s="240">
        <f>AY86*AW87</f>
        <v>4165000</v>
      </c>
      <c r="AZ85" s="290">
        <v>319</v>
      </c>
      <c r="BA85" s="239" t="s">
        <v>59</v>
      </c>
      <c r="BB85" s="240">
        <f>BB86*AZ87</f>
        <v>4165000</v>
      </c>
      <c r="BC85" s="521"/>
      <c r="BE85" s="30"/>
      <c r="BF85" s="30"/>
      <c r="BG85" s="30"/>
      <c r="BH85" s="23"/>
      <c r="BI85" s="23"/>
      <c r="BJ85" s="23"/>
      <c r="BK85" s="23"/>
      <c r="BL85" s="23"/>
      <c r="BM85" s="23"/>
    </row>
    <row r="86" spans="1:65" s="17" customFormat="1" ht="24" hidden="1" customHeight="1" x14ac:dyDescent="0.3">
      <c r="A86" s="17">
        <v>2</v>
      </c>
      <c r="D86" s="45">
        <f>+D89</f>
        <v>1000</v>
      </c>
      <c r="E86" s="39"/>
      <c r="F86" s="372">
        <v>22</v>
      </c>
      <c r="G86" s="291"/>
      <c r="H86" s="251"/>
      <c r="I86" s="315">
        <f>+I89+D86</f>
        <v>117000</v>
      </c>
      <c r="J86" s="405"/>
      <c r="K86" s="251"/>
      <c r="L86" s="316">
        <f>+L89+$D86</f>
        <v>119000</v>
      </c>
      <c r="M86" s="291"/>
      <c r="N86" s="251"/>
      <c r="O86" s="316">
        <f>+O89+$D86</f>
        <v>122000</v>
      </c>
      <c r="P86" s="405"/>
      <c r="Q86" s="251"/>
      <c r="R86" s="316">
        <f>+R89+$D86</f>
        <v>122000</v>
      </c>
      <c r="S86" s="291"/>
      <c r="T86" s="251"/>
      <c r="U86" s="316">
        <f>+U89+$D86</f>
        <v>120000</v>
      </c>
      <c r="V86" s="405"/>
      <c r="W86" s="251"/>
      <c r="X86" s="316">
        <f>+X89+$D86</f>
        <v>118000</v>
      </c>
      <c r="Y86" s="483"/>
      <c r="Z86" s="474"/>
      <c r="AA86" s="322"/>
      <c r="AB86" s="291"/>
      <c r="AC86" s="251"/>
      <c r="AD86" s="316">
        <f>+AD89+$D86</f>
        <v>122000</v>
      </c>
      <c r="AE86" s="405"/>
      <c r="AF86" s="251"/>
      <c r="AG86" s="316">
        <f>+AG89+$D86</f>
        <v>116000</v>
      </c>
      <c r="AH86" s="405"/>
      <c r="AI86" s="251"/>
      <c r="AJ86" s="316">
        <f>+AJ89+$D86</f>
        <v>119000</v>
      </c>
      <c r="AK86" s="405"/>
      <c r="AL86" s="251"/>
      <c r="AM86" s="316">
        <f>+AM89+$D86</f>
        <v>121000</v>
      </c>
      <c r="AN86" s="241"/>
      <c r="AO86" s="251"/>
      <c r="AP86" s="316">
        <f>+AP89+$D86</f>
        <v>121000</v>
      </c>
      <c r="AQ86" s="241"/>
      <c r="AR86" s="251"/>
      <c r="AS86" s="316">
        <f>+AS89+$D86</f>
        <v>119000</v>
      </c>
      <c r="AT86" s="241"/>
      <c r="AU86" s="251"/>
      <c r="AV86" s="316">
        <f>+AV89+$D86</f>
        <v>116000</v>
      </c>
      <c r="AW86" s="251"/>
      <c r="AX86" s="251"/>
      <c r="AY86" s="316">
        <f>+AY89+$D86</f>
        <v>119000</v>
      </c>
      <c r="AZ86" s="251"/>
      <c r="BA86" s="251"/>
      <c r="BB86" s="316">
        <f>+BB89+$D86</f>
        <v>119000</v>
      </c>
      <c r="BC86" s="521">
        <v>22</v>
      </c>
      <c r="BE86" s="30">
        <f>G87+J87+M87+P87+S87+V87+AB87+Y87+AQ87+AT87+AW87+AZ87+AE87</f>
        <v>619.79999999999995</v>
      </c>
      <c r="BF86" s="31">
        <f>BG86/BE86</f>
        <v>118674.73378509197</v>
      </c>
      <c r="BG86" s="31">
        <f>I85+L85+O85+R85+U85+X85+AD85+AA85+AS85+AV85+AY85+BB85+AG85</f>
        <v>73554600</v>
      </c>
      <c r="BH86" s="23"/>
      <c r="BI86" s="23"/>
      <c r="BJ86" s="23"/>
      <c r="BK86" s="23"/>
      <c r="BL86" s="23"/>
      <c r="BM86" s="23"/>
    </row>
    <row r="87" spans="1:65" s="17" customFormat="1" ht="24" hidden="1" customHeight="1" thickBot="1" x14ac:dyDescent="0.35">
      <c r="A87" s="17">
        <v>3</v>
      </c>
      <c r="D87" s="45"/>
      <c r="E87" s="39"/>
      <c r="F87" s="372"/>
      <c r="G87" s="522">
        <v>67.2</v>
      </c>
      <c r="H87" s="244"/>
      <c r="I87" s="315"/>
      <c r="J87" s="249">
        <v>54.4</v>
      </c>
      <c r="K87" s="244"/>
      <c r="L87" s="245"/>
      <c r="M87" s="310">
        <v>40.5</v>
      </c>
      <c r="N87" s="244"/>
      <c r="O87" s="253"/>
      <c r="P87" s="310">
        <v>40.6</v>
      </c>
      <c r="Q87" s="244"/>
      <c r="R87" s="245"/>
      <c r="S87" s="310">
        <v>54.2</v>
      </c>
      <c r="T87" s="244"/>
      <c r="U87" s="253"/>
      <c r="V87" s="310">
        <v>67.7</v>
      </c>
      <c r="W87" s="247"/>
      <c r="X87" s="248"/>
      <c r="Y87" s="484"/>
      <c r="Z87" s="485"/>
      <c r="AA87" s="486"/>
      <c r="AB87" s="310">
        <v>35.9</v>
      </c>
      <c r="AC87" s="244"/>
      <c r="AD87" s="253"/>
      <c r="AE87" s="310">
        <v>67.7</v>
      </c>
      <c r="AF87" s="247"/>
      <c r="AG87" s="248"/>
      <c r="AH87" s="310">
        <v>54.2</v>
      </c>
      <c r="AI87" s="247"/>
      <c r="AJ87" s="248"/>
      <c r="AK87" s="310">
        <f>+AK90</f>
        <v>40.299999999999997</v>
      </c>
      <c r="AL87" s="247"/>
      <c r="AM87" s="248"/>
      <c r="AN87" s="310">
        <f>+AN90</f>
        <v>40.4</v>
      </c>
      <c r="AO87" s="247"/>
      <c r="AP87" s="248"/>
      <c r="AQ87" s="310">
        <v>54.4</v>
      </c>
      <c r="AR87" s="247"/>
      <c r="AS87" s="248"/>
      <c r="AT87" s="310">
        <v>67.2</v>
      </c>
      <c r="AU87" s="247"/>
      <c r="AV87" s="248"/>
      <c r="AW87" s="310">
        <v>35</v>
      </c>
      <c r="AX87" s="244"/>
      <c r="AY87" s="245"/>
      <c r="AZ87" s="310">
        <v>35</v>
      </c>
      <c r="BA87" s="244"/>
      <c r="BB87" s="253"/>
      <c r="BC87" s="521"/>
      <c r="BE87" s="30"/>
      <c r="BF87" s="30"/>
      <c r="BG87" s="30"/>
      <c r="BH87" s="23"/>
      <c r="BI87" s="23"/>
      <c r="BJ87" s="23"/>
      <c r="BK87" s="23"/>
      <c r="BL87" s="23"/>
      <c r="BM87" s="23"/>
    </row>
    <row r="88" spans="1:65" s="17" customFormat="1" ht="24" hidden="1" customHeight="1" x14ac:dyDescent="0.3">
      <c r="A88" s="17">
        <v>1</v>
      </c>
      <c r="D88" s="45"/>
      <c r="E88" s="39"/>
      <c r="F88" s="373"/>
      <c r="G88" s="288">
        <v>288</v>
      </c>
      <c r="H88" s="239" t="s">
        <v>57</v>
      </c>
      <c r="I88" s="240">
        <f>I89*G90</f>
        <v>7795200</v>
      </c>
      <c r="J88" s="238">
        <v>289</v>
      </c>
      <c r="K88" s="324" t="s">
        <v>58</v>
      </c>
      <c r="L88" s="240">
        <f>L89*J90</f>
        <v>6419200</v>
      </c>
      <c r="M88" s="288">
        <v>290</v>
      </c>
      <c r="N88" s="239" t="s">
        <v>2</v>
      </c>
      <c r="O88" s="240">
        <f>O89*M90</f>
        <v>4900500</v>
      </c>
      <c r="P88" s="238">
        <v>291</v>
      </c>
      <c r="Q88" s="239" t="s">
        <v>2</v>
      </c>
      <c r="R88" s="240">
        <f>R89*P90</f>
        <v>4912600</v>
      </c>
      <c r="S88" s="288">
        <v>292</v>
      </c>
      <c r="T88" s="239" t="s">
        <v>58</v>
      </c>
      <c r="U88" s="240">
        <f>U89*S90</f>
        <v>6449800</v>
      </c>
      <c r="V88" s="249">
        <v>293</v>
      </c>
      <c r="W88" s="441" t="s">
        <v>57</v>
      </c>
      <c r="X88" s="240">
        <f>X89*V90</f>
        <v>7920900</v>
      </c>
      <c r="Y88" s="481">
        <v>294</v>
      </c>
      <c r="Z88" s="482" t="s">
        <v>59</v>
      </c>
      <c r="AA88" s="319">
        <f>AA89*Y90</f>
        <v>0</v>
      </c>
      <c r="AB88" s="288">
        <v>295</v>
      </c>
      <c r="AC88" s="239" t="s">
        <v>59</v>
      </c>
      <c r="AD88" s="240">
        <f>AD89*AB90</f>
        <v>4343900</v>
      </c>
      <c r="AE88" s="238">
        <v>296</v>
      </c>
      <c r="AF88" s="239" t="s">
        <v>57</v>
      </c>
      <c r="AG88" s="240">
        <f>AG89*AE90</f>
        <v>7785500</v>
      </c>
      <c r="AH88" s="238">
        <v>297</v>
      </c>
      <c r="AI88" s="239" t="s">
        <v>58</v>
      </c>
      <c r="AJ88" s="240">
        <f>AJ89*AH90</f>
        <v>6395600</v>
      </c>
      <c r="AK88" s="238">
        <v>298</v>
      </c>
      <c r="AL88" s="239" t="s">
        <v>2</v>
      </c>
      <c r="AM88" s="240">
        <f>AM89*AK90</f>
        <v>4836000</v>
      </c>
      <c r="AN88" s="238">
        <v>299</v>
      </c>
      <c r="AO88" s="239" t="s">
        <v>2</v>
      </c>
      <c r="AP88" s="240">
        <f>AP89*AN90</f>
        <v>4848000</v>
      </c>
      <c r="AQ88" s="238">
        <v>300</v>
      </c>
      <c r="AR88" s="239" t="s">
        <v>58</v>
      </c>
      <c r="AS88" s="240">
        <f>AS89*AQ90</f>
        <v>6419200</v>
      </c>
      <c r="AT88" s="238">
        <v>301</v>
      </c>
      <c r="AU88" s="239" t="s">
        <v>57</v>
      </c>
      <c r="AV88" s="240">
        <f>AV89*AT90</f>
        <v>7728000</v>
      </c>
      <c r="AW88" s="288">
        <v>302</v>
      </c>
      <c r="AX88" s="239" t="s">
        <v>59</v>
      </c>
      <c r="AY88" s="240">
        <f>AY89*AW90</f>
        <v>4130000</v>
      </c>
      <c r="AZ88" s="288">
        <v>303</v>
      </c>
      <c r="BA88" s="239" t="s">
        <v>59</v>
      </c>
      <c r="BB88" s="240">
        <f>BB89*AZ90</f>
        <v>4130000</v>
      </c>
      <c r="BC88" s="524"/>
      <c r="BE88" s="30"/>
      <c r="BF88" s="30"/>
      <c r="BG88" s="30"/>
      <c r="BH88" s="23"/>
      <c r="BI88" s="23"/>
      <c r="BJ88" s="23"/>
      <c r="BK88" s="23"/>
      <c r="BL88" s="23"/>
      <c r="BM88" s="23"/>
    </row>
    <row r="89" spans="1:65" s="17" customFormat="1" ht="24" hidden="1" customHeight="1" x14ac:dyDescent="0.3">
      <c r="A89" s="17">
        <v>2</v>
      </c>
      <c r="D89" s="45">
        <f>+D92</f>
        <v>1000</v>
      </c>
      <c r="E89" s="39"/>
      <c r="F89" s="372">
        <v>21</v>
      </c>
      <c r="G89" s="291"/>
      <c r="H89" s="251"/>
      <c r="I89" s="318">
        <f>+I92+D89</f>
        <v>116000</v>
      </c>
      <c r="J89" s="405"/>
      <c r="K89" s="251"/>
      <c r="L89" s="316">
        <f>+L92+$D89</f>
        <v>118000</v>
      </c>
      <c r="M89" s="291"/>
      <c r="N89" s="251"/>
      <c r="O89" s="316">
        <f>+O92+$D89</f>
        <v>121000</v>
      </c>
      <c r="P89" s="405"/>
      <c r="Q89" s="251"/>
      <c r="R89" s="316">
        <f>+R92+$D89</f>
        <v>121000</v>
      </c>
      <c r="S89" s="291"/>
      <c r="T89" s="251"/>
      <c r="U89" s="316">
        <f>+U92+$D89</f>
        <v>119000</v>
      </c>
      <c r="V89" s="405"/>
      <c r="W89" s="251"/>
      <c r="X89" s="316">
        <f>+X92+$D89</f>
        <v>117000</v>
      </c>
      <c r="Y89" s="483"/>
      <c r="Z89" s="474"/>
      <c r="AA89" s="322"/>
      <c r="AB89" s="291"/>
      <c r="AC89" s="251"/>
      <c r="AD89" s="316">
        <f>+AD92+$D89</f>
        <v>121000</v>
      </c>
      <c r="AE89" s="405"/>
      <c r="AF89" s="251"/>
      <c r="AG89" s="316">
        <f>+AG92+$D89</f>
        <v>115000</v>
      </c>
      <c r="AH89" s="405"/>
      <c r="AI89" s="251"/>
      <c r="AJ89" s="316">
        <f>+AJ92+$D89</f>
        <v>118000</v>
      </c>
      <c r="AK89" s="405"/>
      <c r="AL89" s="251"/>
      <c r="AM89" s="316">
        <f>+AM92+$D89</f>
        <v>120000</v>
      </c>
      <c r="AN89" s="241"/>
      <c r="AO89" s="251"/>
      <c r="AP89" s="316">
        <f>+AP92+$D89</f>
        <v>120000</v>
      </c>
      <c r="AQ89" s="241"/>
      <c r="AR89" s="251"/>
      <c r="AS89" s="316">
        <f>+AS92+$D89</f>
        <v>118000</v>
      </c>
      <c r="AT89" s="241"/>
      <c r="AU89" s="251"/>
      <c r="AV89" s="316">
        <f>+AV92+$D89</f>
        <v>115000</v>
      </c>
      <c r="AW89" s="251"/>
      <c r="AX89" s="251"/>
      <c r="AY89" s="316">
        <f>+AY92+$D89</f>
        <v>118000</v>
      </c>
      <c r="AZ89" s="251"/>
      <c r="BA89" s="251"/>
      <c r="BB89" s="315">
        <f>+BB92+$D89</f>
        <v>118000</v>
      </c>
      <c r="BC89" s="521">
        <v>21</v>
      </c>
      <c r="BE89" s="30">
        <f>G90+J90+M90+P90+S90+V90+AB90+Y90+AQ90+AT90+AW90+AZ90+AE90</f>
        <v>619.79999999999995</v>
      </c>
      <c r="BF89" s="31">
        <f>BG89/BE89</f>
        <v>117674.73378509197</v>
      </c>
      <c r="BG89" s="31">
        <f>I88+L88+O88+R88+U88+X88+AD88+AA88+AS88+AV88+AY88+BB88+AG88</f>
        <v>72934800</v>
      </c>
      <c r="BH89" s="23"/>
      <c r="BI89" s="23"/>
      <c r="BJ89" s="23"/>
      <c r="BK89" s="23"/>
      <c r="BL89" s="23"/>
      <c r="BM89" s="23"/>
    </row>
    <row r="90" spans="1:65" s="17" customFormat="1" ht="24" hidden="1" customHeight="1" thickBot="1" x14ac:dyDescent="0.35">
      <c r="A90" s="17">
        <v>3</v>
      </c>
      <c r="D90" s="45"/>
      <c r="E90" s="39"/>
      <c r="F90" s="374"/>
      <c r="G90" s="522">
        <v>67.2</v>
      </c>
      <c r="H90" s="247"/>
      <c r="I90" s="292"/>
      <c r="J90" s="310">
        <v>54.4</v>
      </c>
      <c r="K90" s="247"/>
      <c r="L90" s="248"/>
      <c r="M90" s="310">
        <v>40.5</v>
      </c>
      <c r="N90" s="247"/>
      <c r="O90" s="289"/>
      <c r="P90" s="310">
        <v>40.6</v>
      </c>
      <c r="Q90" s="247"/>
      <c r="R90" s="248"/>
      <c r="S90" s="310">
        <v>54.2</v>
      </c>
      <c r="T90" s="247"/>
      <c r="U90" s="289"/>
      <c r="V90" s="310">
        <v>67.7</v>
      </c>
      <c r="W90" s="247"/>
      <c r="X90" s="248"/>
      <c r="Y90" s="484"/>
      <c r="Z90" s="485"/>
      <c r="AA90" s="486"/>
      <c r="AB90" s="310">
        <v>35.9</v>
      </c>
      <c r="AC90" s="247"/>
      <c r="AD90" s="289"/>
      <c r="AE90" s="310">
        <v>67.7</v>
      </c>
      <c r="AF90" s="247"/>
      <c r="AG90" s="248"/>
      <c r="AH90" s="310">
        <v>54.2</v>
      </c>
      <c r="AI90" s="247"/>
      <c r="AJ90" s="248"/>
      <c r="AK90" s="310">
        <f>+AK93</f>
        <v>40.299999999999997</v>
      </c>
      <c r="AL90" s="247"/>
      <c r="AM90" s="248"/>
      <c r="AN90" s="310">
        <f>+AN93</f>
        <v>40.4</v>
      </c>
      <c r="AO90" s="247"/>
      <c r="AP90" s="248"/>
      <c r="AQ90" s="310">
        <v>54.4</v>
      </c>
      <c r="AR90" s="247"/>
      <c r="AS90" s="248"/>
      <c r="AT90" s="310">
        <v>67.2</v>
      </c>
      <c r="AU90" s="247"/>
      <c r="AV90" s="248"/>
      <c r="AW90" s="310">
        <v>35</v>
      </c>
      <c r="AX90" s="247"/>
      <c r="AY90" s="248"/>
      <c r="AZ90" s="310">
        <v>35</v>
      </c>
      <c r="BA90" s="247"/>
      <c r="BB90" s="289"/>
      <c r="BC90" s="523"/>
      <c r="BE90" s="30"/>
      <c r="BF90" s="30"/>
      <c r="BG90" s="30"/>
      <c r="BH90" s="23"/>
      <c r="BI90" s="23"/>
      <c r="BJ90" s="23"/>
      <c r="BK90" s="23"/>
      <c r="BL90" s="23"/>
      <c r="BM90" s="23"/>
    </row>
    <row r="91" spans="1:65" s="17" customFormat="1" ht="24" customHeight="1" x14ac:dyDescent="0.3">
      <c r="A91" s="17">
        <v>1</v>
      </c>
      <c r="D91" s="45"/>
      <c r="E91" s="39"/>
      <c r="F91" s="372"/>
      <c r="G91" s="290">
        <v>272</v>
      </c>
      <c r="H91" s="239" t="s">
        <v>57</v>
      </c>
      <c r="I91" s="240">
        <f>I92*G93</f>
        <v>7728000</v>
      </c>
      <c r="J91" s="249">
        <v>273</v>
      </c>
      <c r="K91" s="327" t="s">
        <v>58</v>
      </c>
      <c r="L91" s="240">
        <f>L92*J93</f>
        <v>6364800</v>
      </c>
      <c r="M91" s="290">
        <v>274</v>
      </c>
      <c r="N91" s="239" t="s">
        <v>2</v>
      </c>
      <c r="O91" s="240">
        <f>O92*M93</f>
        <v>4860000</v>
      </c>
      <c r="P91" s="249">
        <v>275</v>
      </c>
      <c r="Q91" s="239" t="s">
        <v>2</v>
      </c>
      <c r="R91" s="240">
        <f>R92*P93</f>
        <v>4872000</v>
      </c>
      <c r="S91" s="290">
        <v>276</v>
      </c>
      <c r="T91" s="239" t="s">
        <v>58</v>
      </c>
      <c r="U91" s="240">
        <f>U92*S93</f>
        <v>6395600</v>
      </c>
      <c r="V91" s="249">
        <v>277</v>
      </c>
      <c r="W91" s="441" t="s">
        <v>57</v>
      </c>
      <c r="X91" s="240">
        <f>X92*V93</f>
        <v>7853200</v>
      </c>
      <c r="Y91" s="481">
        <v>278</v>
      </c>
      <c r="Z91" s="482" t="s">
        <v>59</v>
      </c>
      <c r="AA91" s="319">
        <f>AA92*Y93</f>
        <v>0</v>
      </c>
      <c r="AB91" s="290">
        <v>279</v>
      </c>
      <c r="AC91" s="239" t="s">
        <v>59</v>
      </c>
      <c r="AD91" s="240">
        <f>AD92*AB93</f>
        <v>4308000</v>
      </c>
      <c r="AE91" s="238">
        <v>280</v>
      </c>
      <c r="AF91" s="239" t="s">
        <v>57</v>
      </c>
      <c r="AG91" s="240">
        <f>AG92*AE93</f>
        <v>7717800</v>
      </c>
      <c r="AH91" s="238">
        <v>281</v>
      </c>
      <c r="AI91" s="239" t="s">
        <v>58</v>
      </c>
      <c r="AJ91" s="240">
        <f>AJ92*AH93</f>
        <v>6341400</v>
      </c>
      <c r="AK91" s="238">
        <v>282</v>
      </c>
      <c r="AL91" s="239" t="s">
        <v>2</v>
      </c>
      <c r="AM91" s="240">
        <f>AM92*AK93</f>
        <v>4795700</v>
      </c>
      <c r="AN91" s="238">
        <v>283</v>
      </c>
      <c r="AO91" s="239" t="s">
        <v>2</v>
      </c>
      <c r="AP91" s="240">
        <f>AP92*AN93</f>
        <v>4807600</v>
      </c>
      <c r="AQ91" s="238">
        <v>284</v>
      </c>
      <c r="AR91" s="239" t="s">
        <v>58</v>
      </c>
      <c r="AS91" s="240">
        <f>AS92*AQ93</f>
        <v>6364800</v>
      </c>
      <c r="AT91" s="238">
        <v>285</v>
      </c>
      <c r="AU91" s="239" t="s">
        <v>57</v>
      </c>
      <c r="AV91" s="240">
        <f>AV92*AT93</f>
        <v>7660800</v>
      </c>
      <c r="AW91" s="290">
        <v>286</v>
      </c>
      <c r="AX91" s="239" t="s">
        <v>59</v>
      </c>
      <c r="AY91" s="240">
        <f>AY92*AW93</f>
        <v>4095000</v>
      </c>
      <c r="AZ91" s="290">
        <v>287</v>
      </c>
      <c r="BA91" s="239" t="s">
        <v>59</v>
      </c>
      <c r="BB91" s="240">
        <f>BB92*AZ93</f>
        <v>4095000</v>
      </c>
      <c r="BC91" s="521"/>
      <c r="BE91" s="30"/>
      <c r="BF91" s="30"/>
      <c r="BG91" s="30"/>
      <c r="BH91" s="23"/>
      <c r="BI91" s="23"/>
      <c r="BJ91" s="23"/>
      <c r="BK91" s="23"/>
      <c r="BL91" s="23"/>
      <c r="BM91" s="23"/>
    </row>
    <row r="92" spans="1:65" s="17" customFormat="1" ht="24" customHeight="1" x14ac:dyDescent="0.3">
      <c r="A92" s="17">
        <v>2</v>
      </c>
      <c r="D92" s="45">
        <f>+D95</f>
        <v>1000</v>
      </c>
      <c r="E92" s="39"/>
      <c r="F92" s="372">
        <v>20</v>
      </c>
      <c r="G92" s="291"/>
      <c r="H92" s="251"/>
      <c r="I92" s="318">
        <f>+I95+D92</f>
        <v>115000</v>
      </c>
      <c r="J92" s="405"/>
      <c r="K92" s="251"/>
      <c r="L92" s="316">
        <f>+L95+$D92</f>
        <v>117000</v>
      </c>
      <c r="M92" s="291"/>
      <c r="N92" s="251"/>
      <c r="O92" s="316">
        <f>+O95+$D92</f>
        <v>120000</v>
      </c>
      <c r="P92" s="405"/>
      <c r="Q92" s="251"/>
      <c r="R92" s="316">
        <f>+R95+$D92</f>
        <v>120000</v>
      </c>
      <c r="S92" s="291"/>
      <c r="T92" s="251"/>
      <c r="U92" s="316">
        <f>+U95+$D92</f>
        <v>118000</v>
      </c>
      <c r="V92" s="405"/>
      <c r="W92" s="251"/>
      <c r="X92" s="316">
        <f>+X95+$D92</f>
        <v>116000</v>
      </c>
      <c r="Y92" s="483"/>
      <c r="Z92" s="474"/>
      <c r="AA92" s="322"/>
      <c r="AB92" s="291"/>
      <c r="AC92" s="251"/>
      <c r="AD92" s="316">
        <f>+AD95+$D92</f>
        <v>120000</v>
      </c>
      <c r="AE92" s="405"/>
      <c r="AF92" s="251"/>
      <c r="AG92" s="316">
        <f>+AG95+$D92</f>
        <v>114000</v>
      </c>
      <c r="AH92" s="405"/>
      <c r="AI92" s="251"/>
      <c r="AJ92" s="316">
        <f>+AJ95+$D92</f>
        <v>117000</v>
      </c>
      <c r="AK92" s="405"/>
      <c r="AL92" s="251"/>
      <c r="AM92" s="316">
        <f>+AM95+$D92</f>
        <v>119000</v>
      </c>
      <c r="AN92" s="241"/>
      <c r="AO92" s="251"/>
      <c r="AP92" s="316">
        <f>+AP95+$D92</f>
        <v>119000</v>
      </c>
      <c r="AQ92" s="241"/>
      <c r="AR92" s="251"/>
      <c r="AS92" s="316">
        <f>+AS95+$D92</f>
        <v>117000</v>
      </c>
      <c r="AT92" s="241"/>
      <c r="AU92" s="251"/>
      <c r="AV92" s="316">
        <f>+AV95+$D92</f>
        <v>114000</v>
      </c>
      <c r="AW92" s="291"/>
      <c r="AX92" s="251"/>
      <c r="AY92" s="316">
        <f>+AY95+$D92</f>
        <v>117000</v>
      </c>
      <c r="AZ92" s="251"/>
      <c r="BA92" s="251"/>
      <c r="BB92" s="316">
        <f>+BB95+$D92</f>
        <v>117000</v>
      </c>
      <c r="BC92" s="521">
        <v>20</v>
      </c>
      <c r="BE92" s="30">
        <f>G93+J93+M93+P93+S93+V93+AB93+Y93+AQ93+AT93+AW93+AZ93+AE93</f>
        <v>619.79999999999995</v>
      </c>
      <c r="BF92" s="31">
        <f>BG92/BE92</f>
        <v>116674.73378509197</v>
      </c>
      <c r="BG92" s="31">
        <f>I91+L91+O91+R91+U91+X91+AD91+AA91+AS91+AV91+AY91+BB91+AG91</f>
        <v>72315000</v>
      </c>
      <c r="BH92" s="23"/>
      <c r="BI92" s="23"/>
      <c r="BJ92" s="23"/>
      <c r="BK92" s="23"/>
      <c r="BL92" s="23"/>
      <c r="BM92" s="23"/>
    </row>
    <row r="93" spans="1:65" s="17" customFormat="1" ht="24" customHeight="1" thickBot="1" x14ac:dyDescent="0.35">
      <c r="A93" s="17">
        <v>3</v>
      </c>
      <c r="D93" s="45"/>
      <c r="E93" s="39"/>
      <c r="F93" s="374"/>
      <c r="G93" s="522">
        <v>67.2</v>
      </c>
      <c r="H93" s="247"/>
      <c r="I93" s="289"/>
      <c r="J93" s="249">
        <v>54.4</v>
      </c>
      <c r="K93" s="244"/>
      <c r="L93" s="245"/>
      <c r="M93" s="310">
        <v>40.5</v>
      </c>
      <c r="N93" s="247"/>
      <c r="O93" s="289"/>
      <c r="P93" s="310">
        <v>40.6</v>
      </c>
      <c r="Q93" s="247"/>
      <c r="R93" s="248"/>
      <c r="S93" s="310">
        <v>54.2</v>
      </c>
      <c r="T93" s="247"/>
      <c r="U93" s="289"/>
      <c r="V93" s="310">
        <v>67.7</v>
      </c>
      <c r="W93" s="247"/>
      <c r="X93" s="248"/>
      <c r="Y93" s="484"/>
      <c r="Z93" s="485"/>
      <c r="AA93" s="486"/>
      <c r="AB93" s="310">
        <v>35.9</v>
      </c>
      <c r="AC93" s="247"/>
      <c r="AD93" s="289"/>
      <c r="AE93" s="310">
        <v>67.7</v>
      </c>
      <c r="AF93" s="247"/>
      <c r="AG93" s="248"/>
      <c r="AH93" s="310">
        <v>54.2</v>
      </c>
      <c r="AI93" s="247"/>
      <c r="AJ93" s="248"/>
      <c r="AK93" s="310">
        <f>+AK96</f>
        <v>40.299999999999997</v>
      </c>
      <c r="AL93" s="247"/>
      <c r="AM93" s="248"/>
      <c r="AN93" s="310">
        <f>+AN96</f>
        <v>40.4</v>
      </c>
      <c r="AO93" s="247"/>
      <c r="AP93" s="248"/>
      <c r="AQ93" s="310">
        <v>54.4</v>
      </c>
      <c r="AR93" s="247"/>
      <c r="AS93" s="248"/>
      <c r="AT93" s="310">
        <v>67.2</v>
      </c>
      <c r="AU93" s="247"/>
      <c r="AV93" s="248"/>
      <c r="AW93" s="310">
        <v>35</v>
      </c>
      <c r="AX93" s="247"/>
      <c r="AY93" s="248"/>
      <c r="AZ93" s="310">
        <v>35</v>
      </c>
      <c r="BA93" s="247"/>
      <c r="BB93" s="289"/>
      <c r="BC93" s="523"/>
      <c r="BE93" s="30"/>
      <c r="BF93" s="30"/>
      <c r="BG93" s="30"/>
      <c r="BH93" s="23"/>
      <c r="BI93" s="23"/>
      <c r="BJ93" s="23"/>
      <c r="BK93" s="23"/>
      <c r="BL93" s="23"/>
      <c r="BM93" s="23"/>
    </row>
    <row r="94" spans="1:65" s="17" customFormat="1" ht="24" customHeight="1" x14ac:dyDescent="0.3">
      <c r="A94" s="17">
        <v>1</v>
      </c>
      <c r="D94" s="45"/>
      <c r="E94" s="40"/>
      <c r="F94" s="372"/>
      <c r="G94" s="290">
        <v>256</v>
      </c>
      <c r="H94" s="239" t="s">
        <v>57</v>
      </c>
      <c r="I94" s="240">
        <f>I95*G96</f>
        <v>7660800</v>
      </c>
      <c r="J94" s="238">
        <v>257</v>
      </c>
      <c r="K94" s="324" t="s">
        <v>58</v>
      </c>
      <c r="L94" s="240">
        <f>L95*J96</f>
        <v>6310400</v>
      </c>
      <c r="M94" s="290">
        <v>258</v>
      </c>
      <c r="N94" s="239" t="s">
        <v>2</v>
      </c>
      <c r="O94" s="240">
        <f>O95*M96</f>
        <v>4819500</v>
      </c>
      <c r="P94" s="238">
        <v>259</v>
      </c>
      <c r="Q94" s="239" t="s">
        <v>2</v>
      </c>
      <c r="R94" s="240">
        <f>R95*P96</f>
        <v>4831400</v>
      </c>
      <c r="S94" s="290">
        <v>260</v>
      </c>
      <c r="T94" s="239" t="s">
        <v>58</v>
      </c>
      <c r="U94" s="240">
        <f>U95*S96</f>
        <v>6341400</v>
      </c>
      <c r="V94" s="249">
        <v>261</v>
      </c>
      <c r="W94" s="441" t="s">
        <v>57</v>
      </c>
      <c r="X94" s="240">
        <f>X95*V96</f>
        <v>7785500</v>
      </c>
      <c r="Y94" s="481">
        <v>262</v>
      </c>
      <c r="Z94" s="482" t="s">
        <v>59</v>
      </c>
      <c r="AA94" s="319">
        <f>AA95*Y96</f>
        <v>0</v>
      </c>
      <c r="AB94" s="290">
        <v>263</v>
      </c>
      <c r="AC94" s="239" t="s">
        <v>59</v>
      </c>
      <c r="AD94" s="240">
        <f>AD95*AB96</f>
        <v>4272100</v>
      </c>
      <c r="AE94" s="238">
        <v>264</v>
      </c>
      <c r="AF94" s="239" t="s">
        <v>57</v>
      </c>
      <c r="AG94" s="240">
        <f>AG95*AE96</f>
        <v>7650100</v>
      </c>
      <c r="AH94" s="238">
        <v>265</v>
      </c>
      <c r="AI94" s="239" t="s">
        <v>58</v>
      </c>
      <c r="AJ94" s="240">
        <f>AJ95*AH96</f>
        <v>6287200</v>
      </c>
      <c r="AK94" s="238">
        <v>266</v>
      </c>
      <c r="AL94" s="239" t="s">
        <v>2</v>
      </c>
      <c r="AM94" s="240">
        <f>AM95*AK96</f>
        <v>4755400</v>
      </c>
      <c r="AN94" s="238">
        <v>267</v>
      </c>
      <c r="AO94" s="239" t="s">
        <v>2</v>
      </c>
      <c r="AP94" s="240">
        <f>AP95*AN96</f>
        <v>4767200</v>
      </c>
      <c r="AQ94" s="238">
        <v>268</v>
      </c>
      <c r="AR94" s="239" t="s">
        <v>58</v>
      </c>
      <c r="AS94" s="240">
        <f>AS95*AQ96</f>
        <v>6310400</v>
      </c>
      <c r="AT94" s="238">
        <v>269</v>
      </c>
      <c r="AU94" s="239" t="s">
        <v>57</v>
      </c>
      <c r="AV94" s="240">
        <f>AV95*AT96</f>
        <v>7593600</v>
      </c>
      <c r="AW94" s="290">
        <v>270</v>
      </c>
      <c r="AX94" s="239" t="s">
        <v>59</v>
      </c>
      <c r="AY94" s="240">
        <f>AY95*AW96</f>
        <v>4060000</v>
      </c>
      <c r="AZ94" s="290">
        <v>271</v>
      </c>
      <c r="BA94" s="239" t="s">
        <v>59</v>
      </c>
      <c r="BB94" s="240">
        <f>BB95*AZ96</f>
        <v>4060000</v>
      </c>
      <c r="BC94" s="521"/>
      <c r="BE94" s="30"/>
      <c r="BF94" s="30"/>
      <c r="BG94" s="30"/>
      <c r="BH94" s="23"/>
      <c r="BI94" s="23"/>
      <c r="BJ94" s="23"/>
      <c r="BK94" s="23"/>
      <c r="BL94" s="23"/>
      <c r="BM94" s="23"/>
    </row>
    <row r="95" spans="1:65" s="17" customFormat="1" ht="24" customHeight="1" x14ac:dyDescent="0.3">
      <c r="A95" s="17">
        <v>2</v>
      </c>
      <c r="D95" s="45">
        <f>+D98</f>
        <v>1000</v>
      </c>
      <c r="E95" s="40">
        <v>2000</v>
      </c>
      <c r="F95" s="372">
        <v>19</v>
      </c>
      <c r="G95" s="291"/>
      <c r="H95" s="251"/>
      <c r="I95" s="315">
        <f>+I98+D95</f>
        <v>114000</v>
      </c>
      <c r="J95" s="405"/>
      <c r="K95" s="251"/>
      <c r="L95" s="316">
        <f>+L98+$D95</f>
        <v>116000</v>
      </c>
      <c r="M95" s="291"/>
      <c r="N95" s="251"/>
      <c r="O95" s="316">
        <f>+O98+$D95</f>
        <v>119000</v>
      </c>
      <c r="P95" s="405"/>
      <c r="Q95" s="251"/>
      <c r="R95" s="242">
        <f>+R98+$D95</f>
        <v>119000</v>
      </c>
      <c r="S95" s="291"/>
      <c r="T95" s="251"/>
      <c r="U95" s="242">
        <f>+U98+$D95</f>
        <v>117000</v>
      </c>
      <c r="V95" s="405"/>
      <c r="W95" s="251"/>
      <c r="X95" s="316">
        <f>+X98+$D95</f>
        <v>115000</v>
      </c>
      <c r="Y95" s="483"/>
      <c r="Z95" s="474"/>
      <c r="AA95" s="322"/>
      <c r="AB95" s="291"/>
      <c r="AC95" s="251"/>
      <c r="AD95" s="316">
        <f>+AD98+$D95</f>
        <v>119000</v>
      </c>
      <c r="AE95" s="405"/>
      <c r="AF95" s="251"/>
      <c r="AG95" s="316">
        <f>+AG98+$D95</f>
        <v>113000</v>
      </c>
      <c r="AH95" s="405"/>
      <c r="AI95" s="251"/>
      <c r="AJ95" s="316">
        <f>+AJ98+$D95</f>
        <v>116000</v>
      </c>
      <c r="AK95" s="405"/>
      <c r="AL95" s="251"/>
      <c r="AM95" s="316">
        <f>+AM98+$D95</f>
        <v>118000</v>
      </c>
      <c r="AN95" s="241"/>
      <c r="AO95" s="251"/>
      <c r="AP95" s="316">
        <f>+AP98+$D95</f>
        <v>118000</v>
      </c>
      <c r="AQ95" s="241"/>
      <c r="AR95" s="251"/>
      <c r="AS95" s="316">
        <f>+AS98+$D95</f>
        <v>116000</v>
      </c>
      <c r="AT95" s="241"/>
      <c r="AU95" s="251"/>
      <c r="AV95" s="316">
        <f>+AV98+$D95</f>
        <v>113000</v>
      </c>
      <c r="AW95" s="251"/>
      <c r="AX95" s="251"/>
      <c r="AY95" s="242">
        <f>+AY98+$D95</f>
        <v>116000</v>
      </c>
      <c r="AZ95" s="251"/>
      <c r="BA95" s="251"/>
      <c r="BB95" s="316">
        <f>+BB98+$D95</f>
        <v>116000</v>
      </c>
      <c r="BC95" s="521">
        <v>19</v>
      </c>
      <c r="BE95" s="30">
        <f>J96+M96+P96+S96+V96+AB96+Y96+AQ96+AT96+AW96+AZ96+AE96+G96</f>
        <v>619.79999999999995</v>
      </c>
      <c r="BF95" s="31">
        <f>BG95/BE95</f>
        <v>115674.73378509197</v>
      </c>
      <c r="BG95" s="31">
        <f>L94+O94+R94+U94+X94+AD94+AA94+AS94+AV94+AY94+BB94+AG94+I94</f>
        <v>71695200</v>
      </c>
      <c r="BH95" s="23"/>
      <c r="BI95" s="23"/>
      <c r="BJ95" s="23"/>
      <c r="BK95" s="23"/>
      <c r="BL95" s="23"/>
      <c r="BM95" s="23"/>
    </row>
    <row r="96" spans="1:65" s="17" customFormat="1" ht="24" customHeight="1" thickBot="1" x14ac:dyDescent="0.35">
      <c r="A96" s="17">
        <v>3</v>
      </c>
      <c r="D96" s="45"/>
      <c r="E96" s="40"/>
      <c r="F96" s="375"/>
      <c r="G96" s="522">
        <v>67.2</v>
      </c>
      <c r="H96" s="525"/>
      <c r="I96" s="295"/>
      <c r="J96" s="310">
        <v>54.4</v>
      </c>
      <c r="K96" s="247"/>
      <c r="L96" s="250"/>
      <c r="M96" s="310">
        <v>40.5</v>
      </c>
      <c r="N96" s="525"/>
      <c r="O96" s="292"/>
      <c r="P96" s="310">
        <v>40.6</v>
      </c>
      <c r="Q96" s="247"/>
      <c r="R96" s="248"/>
      <c r="S96" s="310">
        <v>54.2</v>
      </c>
      <c r="T96" s="526"/>
      <c r="U96" s="295"/>
      <c r="V96" s="310">
        <v>67.7</v>
      </c>
      <c r="W96" s="525"/>
      <c r="X96" s="300"/>
      <c r="Y96" s="484"/>
      <c r="Z96" s="485"/>
      <c r="AA96" s="486"/>
      <c r="AB96" s="310">
        <v>35.9</v>
      </c>
      <c r="AC96" s="525"/>
      <c r="AD96" s="295"/>
      <c r="AE96" s="310">
        <v>67.7</v>
      </c>
      <c r="AF96" s="247"/>
      <c r="AG96" s="248"/>
      <c r="AH96" s="310">
        <v>54.2</v>
      </c>
      <c r="AI96" s="247"/>
      <c r="AJ96" s="248"/>
      <c r="AK96" s="310">
        <f>+AK99</f>
        <v>40.299999999999997</v>
      </c>
      <c r="AL96" s="247"/>
      <c r="AM96" s="248"/>
      <c r="AN96" s="310">
        <f>+AN99</f>
        <v>40.4</v>
      </c>
      <c r="AO96" s="247"/>
      <c r="AP96" s="248"/>
      <c r="AQ96" s="310">
        <v>54.4</v>
      </c>
      <c r="AR96" s="247"/>
      <c r="AS96" s="248"/>
      <c r="AT96" s="310">
        <v>67.2</v>
      </c>
      <c r="AU96" s="247"/>
      <c r="AV96" s="248"/>
      <c r="AW96" s="310">
        <v>35</v>
      </c>
      <c r="AX96" s="525"/>
      <c r="AY96" s="300"/>
      <c r="AZ96" s="310">
        <v>35</v>
      </c>
      <c r="BA96" s="525"/>
      <c r="BB96" s="295"/>
      <c r="BC96" s="527"/>
      <c r="BE96" s="30"/>
      <c r="BF96" s="30"/>
      <c r="BG96" s="30"/>
      <c r="BH96" s="23"/>
      <c r="BI96" s="23"/>
      <c r="BJ96" s="23"/>
      <c r="BK96" s="23"/>
      <c r="BL96" s="23"/>
      <c r="BM96" s="23"/>
    </row>
    <row r="97" spans="1:65" s="17" customFormat="1" ht="24" customHeight="1" x14ac:dyDescent="0.3">
      <c r="A97" s="17">
        <v>1</v>
      </c>
      <c r="D97" s="45"/>
      <c r="E97" s="40"/>
      <c r="F97" s="372"/>
      <c r="G97" s="290">
        <v>240</v>
      </c>
      <c r="H97" s="239" t="s">
        <v>57</v>
      </c>
      <c r="I97" s="240">
        <f>I98*G99</f>
        <v>7593600</v>
      </c>
      <c r="J97" s="249">
        <v>241</v>
      </c>
      <c r="K97" s="327" t="s">
        <v>58</v>
      </c>
      <c r="L97" s="240">
        <f>L98*J99</f>
        <v>6256000</v>
      </c>
      <c r="M97" s="290">
        <v>242</v>
      </c>
      <c r="N97" s="239" t="s">
        <v>2</v>
      </c>
      <c r="O97" s="240">
        <f>O98*M99</f>
        <v>4779000</v>
      </c>
      <c r="P97" s="249">
        <v>243</v>
      </c>
      <c r="Q97" s="239" t="s">
        <v>2</v>
      </c>
      <c r="R97" s="240">
        <f>R98*P99</f>
        <v>4790800</v>
      </c>
      <c r="S97" s="290">
        <v>244</v>
      </c>
      <c r="T97" s="239" t="s">
        <v>58</v>
      </c>
      <c r="U97" s="240">
        <f>U98*S99</f>
        <v>6287200</v>
      </c>
      <c r="V97" s="249">
        <v>245</v>
      </c>
      <c r="W97" s="441" t="s">
        <v>57</v>
      </c>
      <c r="X97" s="240">
        <f>X98*V99</f>
        <v>7717800</v>
      </c>
      <c r="Y97" s="481">
        <v>246</v>
      </c>
      <c r="Z97" s="482" t="s">
        <v>59</v>
      </c>
      <c r="AA97" s="319">
        <f>AA98*Y99</f>
        <v>0</v>
      </c>
      <c r="AB97" s="290">
        <v>247</v>
      </c>
      <c r="AC97" s="239" t="s">
        <v>59</v>
      </c>
      <c r="AD97" s="240">
        <f>AD98*AB99</f>
        <v>4236200</v>
      </c>
      <c r="AE97" s="238">
        <v>248</v>
      </c>
      <c r="AF97" s="239" t="s">
        <v>57</v>
      </c>
      <c r="AG97" s="240">
        <f>AG98*AE99</f>
        <v>7582400</v>
      </c>
      <c r="AH97" s="238">
        <v>249</v>
      </c>
      <c r="AI97" s="239" t="s">
        <v>58</v>
      </c>
      <c r="AJ97" s="240">
        <f>AJ98*AH99</f>
        <v>6233000</v>
      </c>
      <c r="AK97" s="238">
        <v>250</v>
      </c>
      <c r="AL97" s="239" t="s">
        <v>2</v>
      </c>
      <c r="AM97" s="240">
        <f>AM98*AK99</f>
        <v>4715100</v>
      </c>
      <c r="AN97" s="238">
        <v>251</v>
      </c>
      <c r="AO97" s="239" t="s">
        <v>2</v>
      </c>
      <c r="AP97" s="240">
        <f>AP98*AN99</f>
        <v>4726800</v>
      </c>
      <c r="AQ97" s="238">
        <v>252</v>
      </c>
      <c r="AR97" s="239" t="s">
        <v>58</v>
      </c>
      <c r="AS97" s="240">
        <f>AS98*AQ99</f>
        <v>6256000</v>
      </c>
      <c r="AT97" s="238">
        <v>253</v>
      </c>
      <c r="AU97" s="239" t="s">
        <v>57</v>
      </c>
      <c r="AV97" s="240">
        <f>AV98*AT99</f>
        <v>7526400</v>
      </c>
      <c r="AW97" s="290">
        <v>254</v>
      </c>
      <c r="AX97" s="239" t="s">
        <v>59</v>
      </c>
      <c r="AY97" s="240">
        <f>AY98*AW99</f>
        <v>4025000</v>
      </c>
      <c r="AZ97" s="290">
        <v>255</v>
      </c>
      <c r="BA97" s="239" t="s">
        <v>59</v>
      </c>
      <c r="BB97" s="240">
        <f>BB98*AZ99</f>
        <v>4025000</v>
      </c>
      <c r="BC97" s="521"/>
      <c r="BE97" s="30"/>
      <c r="BF97" s="30"/>
      <c r="BG97" s="30"/>
      <c r="BH97" s="23"/>
      <c r="BI97" s="23"/>
      <c r="BJ97" s="23"/>
      <c r="BK97" s="23"/>
      <c r="BL97" s="23"/>
      <c r="BM97" s="23"/>
    </row>
    <row r="98" spans="1:65" s="17" customFormat="1" ht="24" customHeight="1" x14ac:dyDescent="0.3">
      <c r="A98" s="17">
        <v>2</v>
      </c>
      <c r="D98" s="45">
        <f>+D101</f>
        <v>1000</v>
      </c>
      <c r="E98" s="40">
        <v>5000</v>
      </c>
      <c r="F98" s="372">
        <v>18</v>
      </c>
      <c r="G98" s="291"/>
      <c r="H98" s="251"/>
      <c r="I98" s="315">
        <f>+I101+D98</f>
        <v>113000</v>
      </c>
      <c r="J98" s="405"/>
      <c r="K98" s="251"/>
      <c r="L98" s="316">
        <f>+L101+$D98</f>
        <v>115000</v>
      </c>
      <c r="M98" s="291"/>
      <c r="N98" s="251"/>
      <c r="O98" s="316">
        <f>+O101+$D98</f>
        <v>118000</v>
      </c>
      <c r="P98" s="405"/>
      <c r="Q98" s="251"/>
      <c r="R98" s="316">
        <f>+R101+$D98</f>
        <v>118000</v>
      </c>
      <c r="S98" s="291"/>
      <c r="T98" s="251"/>
      <c r="U98" s="316">
        <f>+U101+$D98</f>
        <v>116000</v>
      </c>
      <c r="V98" s="405"/>
      <c r="W98" s="251"/>
      <c r="X98" s="316">
        <f>+X101+$D98</f>
        <v>114000</v>
      </c>
      <c r="Y98" s="483"/>
      <c r="Z98" s="474"/>
      <c r="AA98" s="322"/>
      <c r="AB98" s="291"/>
      <c r="AC98" s="251"/>
      <c r="AD98" s="316">
        <f>+AD101+$D98</f>
        <v>118000</v>
      </c>
      <c r="AE98" s="405"/>
      <c r="AF98" s="251"/>
      <c r="AG98" s="316">
        <f>+AG101+$D98</f>
        <v>112000</v>
      </c>
      <c r="AH98" s="405"/>
      <c r="AI98" s="251"/>
      <c r="AJ98" s="316">
        <f>+AJ101+$D98</f>
        <v>115000</v>
      </c>
      <c r="AK98" s="405"/>
      <c r="AL98" s="251"/>
      <c r="AM98" s="316">
        <f>+AM101+$D98</f>
        <v>117000</v>
      </c>
      <c r="AN98" s="241"/>
      <c r="AO98" s="251"/>
      <c r="AP98" s="316">
        <f>+AP101+$D98</f>
        <v>117000</v>
      </c>
      <c r="AQ98" s="241"/>
      <c r="AR98" s="251"/>
      <c r="AS98" s="316">
        <f>+AS101+$D98</f>
        <v>115000</v>
      </c>
      <c r="AT98" s="241"/>
      <c r="AU98" s="251"/>
      <c r="AV98" s="316">
        <f>+AV101+$D98</f>
        <v>112000</v>
      </c>
      <c r="AW98" s="251"/>
      <c r="AX98" s="251"/>
      <c r="AY98" s="316">
        <f>+AY101+$D98</f>
        <v>115000</v>
      </c>
      <c r="AZ98" s="251"/>
      <c r="BA98" s="251"/>
      <c r="BB98" s="316">
        <f>+BB101+$D98</f>
        <v>115000</v>
      </c>
      <c r="BC98" s="521">
        <v>18</v>
      </c>
      <c r="BE98" s="30">
        <f>G99+J99+M99+P99+S99+V99+AB99+Y99+AQ99+AT99+AW99+AZ99+AE99</f>
        <v>619.79999999999995</v>
      </c>
      <c r="BF98" s="31">
        <f>BG98/BE98</f>
        <v>114674.73378509197</v>
      </c>
      <c r="BG98" s="31">
        <f>I97+L97+O97+R97+U97+X97+AD97+AA97+AS97+AV97+AY97+BB97+AG97</f>
        <v>71075400</v>
      </c>
      <c r="BH98" s="23"/>
      <c r="BI98" s="23"/>
      <c r="BJ98" s="23"/>
      <c r="BK98" s="23"/>
      <c r="BL98" s="23"/>
      <c r="BM98" s="23"/>
    </row>
    <row r="99" spans="1:65" s="17" customFormat="1" ht="24" customHeight="1" thickBot="1" x14ac:dyDescent="0.35">
      <c r="A99" s="17">
        <v>3</v>
      </c>
      <c r="D99" s="45"/>
      <c r="E99" s="40"/>
      <c r="F99" s="372"/>
      <c r="G99" s="522">
        <v>67.2</v>
      </c>
      <c r="H99" s="528"/>
      <c r="I99" s="253"/>
      <c r="J99" s="249">
        <v>54.4</v>
      </c>
      <c r="K99" s="244"/>
      <c r="L99" s="242"/>
      <c r="M99" s="310">
        <v>40.5</v>
      </c>
      <c r="N99" s="244"/>
      <c r="O99" s="292"/>
      <c r="P99" s="310">
        <v>40.6</v>
      </c>
      <c r="Q99" s="244"/>
      <c r="R99" s="245"/>
      <c r="S99" s="310">
        <v>54.2</v>
      </c>
      <c r="T99" s="244"/>
      <c r="U99" s="253"/>
      <c r="V99" s="310">
        <v>67.7</v>
      </c>
      <c r="W99" s="244"/>
      <c r="X99" s="245"/>
      <c r="Y99" s="484"/>
      <c r="Z99" s="485"/>
      <c r="AA99" s="486"/>
      <c r="AB99" s="310">
        <v>35.9</v>
      </c>
      <c r="AC99" s="244"/>
      <c r="AD99" s="253"/>
      <c r="AE99" s="310">
        <v>67.7</v>
      </c>
      <c r="AF99" s="247"/>
      <c r="AG99" s="248"/>
      <c r="AH99" s="310">
        <v>54.2</v>
      </c>
      <c r="AI99" s="247"/>
      <c r="AJ99" s="248"/>
      <c r="AK99" s="310">
        <f>+AK102</f>
        <v>40.299999999999997</v>
      </c>
      <c r="AL99" s="247"/>
      <c r="AM99" s="248"/>
      <c r="AN99" s="310">
        <v>40.4</v>
      </c>
      <c r="AO99" s="247"/>
      <c r="AP99" s="248"/>
      <c r="AQ99" s="310">
        <v>54.4</v>
      </c>
      <c r="AR99" s="247"/>
      <c r="AS99" s="248"/>
      <c r="AT99" s="310">
        <v>67.2</v>
      </c>
      <c r="AU99" s="247"/>
      <c r="AV99" s="248"/>
      <c r="AW99" s="310">
        <v>35</v>
      </c>
      <c r="AX99" s="244"/>
      <c r="AY99" s="245"/>
      <c r="AZ99" s="310">
        <v>35</v>
      </c>
      <c r="BA99" s="244"/>
      <c r="BB99" s="253"/>
      <c r="BC99" s="521"/>
      <c r="BE99" s="30"/>
      <c r="BF99" s="30"/>
      <c r="BG99" s="30"/>
      <c r="BH99" s="23"/>
      <c r="BI99" s="23"/>
      <c r="BJ99" s="23"/>
      <c r="BK99" s="23"/>
      <c r="BL99" s="23"/>
      <c r="BM99" s="23"/>
    </row>
    <row r="100" spans="1:65" s="17" customFormat="1" ht="24" customHeight="1" x14ac:dyDescent="0.3">
      <c r="A100" s="17">
        <v>1</v>
      </c>
      <c r="D100" s="45"/>
      <c r="E100" s="39"/>
      <c r="F100" s="373"/>
      <c r="G100" s="288">
        <v>224</v>
      </c>
      <c r="H100" s="239" t="s">
        <v>57</v>
      </c>
      <c r="I100" s="240">
        <f>I101*G102</f>
        <v>7526400</v>
      </c>
      <c r="J100" s="238">
        <v>225</v>
      </c>
      <c r="K100" s="324" t="s">
        <v>58</v>
      </c>
      <c r="L100" s="240">
        <f>L101*J102</f>
        <v>6201600</v>
      </c>
      <c r="M100" s="238">
        <v>226</v>
      </c>
      <c r="N100" s="239" t="s">
        <v>2</v>
      </c>
      <c r="O100" s="240">
        <f>O101*M102</f>
        <v>4738500</v>
      </c>
      <c r="P100" s="238">
        <v>227</v>
      </c>
      <c r="Q100" s="239" t="s">
        <v>2</v>
      </c>
      <c r="R100" s="240">
        <f>R101*P102</f>
        <v>4750200</v>
      </c>
      <c r="S100" s="238">
        <v>228</v>
      </c>
      <c r="T100" s="239" t="s">
        <v>58</v>
      </c>
      <c r="U100" s="240">
        <f>U101*S102</f>
        <v>6233000</v>
      </c>
      <c r="V100" s="238">
        <v>229</v>
      </c>
      <c r="W100" s="239" t="s">
        <v>57</v>
      </c>
      <c r="X100" s="240">
        <f>X101*V102</f>
        <v>7650100</v>
      </c>
      <c r="Y100" s="529">
        <v>230</v>
      </c>
      <c r="Z100" s="482" t="s">
        <v>59</v>
      </c>
      <c r="AA100" s="319">
        <f>AA101*Y102</f>
        <v>0</v>
      </c>
      <c r="AB100" s="238">
        <v>231</v>
      </c>
      <c r="AC100" s="239" t="s">
        <v>59</v>
      </c>
      <c r="AD100" s="240">
        <f>AD101*AB102</f>
        <v>4200300</v>
      </c>
      <c r="AE100" s="238">
        <v>232</v>
      </c>
      <c r="AF100" s="239" t="s">
        <v>57</v>
      </c>
      <c r="AG100" s="240">
        <f>AG101*AE102</f>
        <v>7514700</v>
      </c>
      <c r="AH100" s="238">
        <v>233</v>
      </c>
      <c r="AI100" s="239" t="s">
        <v>58</v>
      </c>
      <c r="AJ100" s="240">
        <f>AJ101*AH102</f>
        <v>6178800</v>
      </c>
      <c r="AK100" s="238">
        <v>234</v>
      </c>
      <c r="AL100" s="239" t="s">
        <v>2</v>
      </c>
      <c r="AM100" s="240">
        <f>AM101*AK102</f>
        <v>4674800</v>
      </c>
      <c r="AN100" s="238">
        <v>235</v>
      </c>
      <c r="AO100" s="239" t="s">
        <v>2</v>
      </c>
      <c r="AP100" s="240">
        <f>AP101*AN102</f>
        <v>4686400</v>
      </c>
      <c r="AQ100" s="238">
        <v>236</v>
      </c>
      <c r="AR100" s="239" t="s">
        <v>58</v>
      </c>
      <c r="AS100" s="240">
        <f>AS101*AQ102</f>
        <v>6201600</v>
      </c>
      <c r="AT100" s="238">
        <v>237</v>
      </c>
      <c r="AU100" s="239" t="s">
        <v>57</v>
      </c>
      <c r="AV100" s="240">
        <f>AV101*AT102</f>
        <v>7459200</v>
      </c>
      <c r="AW100" s="288">
        <v>238</v>
      </c>
      <c r="AX100" s="239" t="s">
        <v>59</v>
      </c>
      <c r="AY100" s="240">
        <f>AY101*AW102</f>
        <v>3990000</v>
      </c>
      <c r="AZ100" s="288">
        <v>239</v>
      </c>
      <c r="BA100" s="239" t="s">
        <v>59</v>
      </c>
      <c r="BB100" s="240">
        <f>BB101*AZ102</f>
        <v>3990000</v>
      </c>
      <c r="BC100" s="524"/>
      <c r="BE100" s="30"/>
      <c r="BF100" s="30"/>
      <c r="BG100" s="30"/>
      <c r="BH100" s="23"/>
      <c r="BI100" s="23"/>
      <c r="BJ100" s="23"/>
      <c r="BK100" s="23"/>
      <c r="BL100" s="23"/>
      <c r="BM100" s="23"/>
    </row>
    <row r="101" spans="1:65" s="17" customFormat="1" ht="24" customHeight="1" x14ac:dyDescent="0.3">
      <c r="A101" s="17">
        <v>2</v>
      </c>
      <c r="D101" s="45">
        <f>+D104</f>
        <v>1000</v>
      </c>
      <c r="E101" s="39"/>
      <c r="F101" s="372">
        <v>17</v>
      </c>
      <c r="G101" s="291"/>
      <c r="H101" s="251"/>
      <c r="I101" s="318">
        <f>+I104+D101</f>
        <v>112000</v>
      </c>
      <c r="J101" s="405"/>
      <c r="K101" s="251"/>
      <c r="L101" s="316">
        <f>+L104+$D101</f>
        <v>114000</v>
      </c>
      <c r="M101" s="405"/>
      <c r="N101" s="251"/>
      <c r="O101" s="316">
        <f>+O104+$D101</f>
        <v>117000</v>
      </c>
      <c r="P101" s="405"/>
      <c r="Q101" s="251"/>
      <c r="R101" s="316">
        <f>+R104+$D101</f>
        <v>117000</v>
      </c>
      <c r="S101" s="405"/>
      <c r="T101" s="251"/>
      <c r="U101" s="316">
        <f>+U104+$D101</f>
        <v>115000</v>
      </c>
      <c r="V101" s="405"/>
      <c r="W101" s="251"/>
      <c r="X101" s="316">
        <f>+X104+$D101</f>
        <v>113000</v>
      </c>
      <c r="Y101" s="474"/>
      <c r="Z101" s="474"/>
      <c r="AA101" s="322"/>
      <c r="AB101" s="405"/>
      <c r="AC101" s="251"/>
      <c r="AD101" s="316">
        <f>+AD104+$D101</f>
        <v>117000</v>
      </c>
      <c r="AE101" s="405"/>
      <c r="AF101" s="251"/>
      <c r="AG101" s="316">
        <f>+AG104+$D101</f>
        <v>111000</v>
      </c>
      <c r="AH101" s="405"/>
      <c r="AI101" s="251"/>
      <c r="AJ101" s="316">
        <f>+AJ104+$D101</f>
        <v>114000</v>
      </c>
      <c r="AK101" s="405"/>
      <c r="AL101" s="251"/>
      <c r="AM101" s="316">
        <f>+AM104+$D101</f>
        <v>116000</v>
      </c>
      <c r="AN101" s="241"/>
      <c r="AO101" s="251"/>
      <c r="AP101" s="316">
        <f>+AP104+$D101</f>
        <v>116000</v>
      </c>
      <c r="AQ101" s="241"/>
      <c r="AR101" s="251"/>
      <c r="AS101" s="316">
        <f>+AS104+$D101</f>
        <v>114000</v>
      </c>
      <c r="AT101" s="241"/>
      <c r="AU101" s="251"/>
      <c r="AV101" s="316">
        <f>+AV104+$D101</f>
        <v>111000</v>
      </c>
      <c r="AW101" s="251"/>
      <c r="AX101" s="251"/>
      <c r="AY101" s="316">
        <f>+AY104+$D101</f>
        <v>114000</v>
      </c>
      <c r="AZ101" s="251"/>
      <c r="BA101" s="251"/>
      <c r="BB101" s="316">
        <f>+BB104+$D101</f>
        <v>114000</v>
      </c>
      <c r="BC101" s="521">
        <v>17</v>
      </c>
      <c r="BE101" s="30">
        <f>G102+J102+M102+P102+S102+V102+AB102+Y102+AQ102+AT102+AW102+AZ102+AE102</f>
        <v>651.19999999999993</v>
      </c>
      <c r="BF101" s="31">
        <f>BG101/BE101</f>
        <v>108193.48894348895</v>
      </c>
      <c r="BG101" s="31">
        <f>I100+L100+O100+R100+U100+X100+AD100+AA100+AS100+AV100+AY100+BB100+AG100</f>
        <v>70455600</v>
      </c>
      <c r="BH101" s="23"/>
      <c r="BI101" s="23"/>
      <c r="BJ101" s="23"/>
      <c r="BK101" s="23"/>
      <c r="BL101" s="23"/>
      <c r="BM101" s="23"/>
    </row>
    <row r="102" spans="1:65" s="17" customFormat="1" ht="24" customHeight="1" thickBot="1" x14ac:dyDescent="0.35">
      <c r="A102" s="17">
        <v>3</v>
      </c>
      <c r="D102" s="45"/>
      <c r="E102" s="39"/>
      <c r="F102" s="372"/>
      <c r="G102" s="522">
        <v>67.2</v>
      </c>
      <c r="H102" s="244"/>
      <c r="I102" s="253"/>
      <c r="J102" s="249">
        <v>54.4</v>
      </c>
      <c r="K102" s="244"/>
      <c r="L102" s="242"/>
      <c r="M102" s="310">
        <v>40.5</v>
      </c>
      <c r="N102" s="247"/>
      <c r="O102" s="250"/>
      <c r="P102" s="310">
        <v>40.6</v>
      </c>
      <c r="Q102" s="247"/>
      <c r="R102" s="250"/>
      <c r="S102" s="310">
        <v>54.2</v>
      </c>
      <c r="T102" s="247"/>
      <c r="U102" s="248"/>
      <c r="V102" s="310">
        <v>67.7</v>
      </c>
      <c r="W102" s="247"/>
      <c r="X102" s="248"/>
      <c r="Y102" s="530">
        <v>31.4</v>
      </c>
      <c r="Z102" s="485"/>
      <c r="AA102" s="486"/>
      <c r="AB102" s="310">
        <v>35.9</v>
      </c>
      <c r="AC102" s="247"/>
      <c r="AD102" s="248"/>
      <c r="AE102" s="310">
        <v>67.7</v>
      </c>
      <c r="AF102" s="247"/>
      <c r="AG102" s="248"/>
      <c r="AH102" s="310">
        <v>54.2</v>
      </c>
      <c r="AI102" s="247"/>
      <c r="AJ102" s="248"/>
      <c r="AK102" s="310">
        <v>40.299999999999997</v>
      </c>
      <c r="AL102" s="247"/>
      <c r="AM102" s="248"/>
      <c r="AN102" s="310">
        <v>40.4</v>
      </c>
      <c r="AO102" s="247"/>
      <c r="AP102" s="248"/>
      <c r="AQ102" s="310">
        <v>54.4</v>
      </c>
      <c r="AR102" s="247"/>
      <c r="AS102" s="248"/>
      <c r="AT102" s="310">
        <v>67.2</v>
      </c>
      <c r="AU102" s="247"/>
      <c r="AV102" s="248"/>
      <c r="AW102" s="310">
        <v>35</v>
      </c>
      <c r="AX102" s="244"/>
      <c r="AY102" s="245"/>
      <c r="AZ102" s="310">
        <v>35</v>
      </c>
      <c r="BA102" s="244"/>
      <c r="BB102" s="250"/>
      <c r="BC102" s="521"/>
      <c r="BE102" s="30"/>
      <c r="BF102" s="30"/>
      <c r="BG102" s="30"/>
      <c r="BH102" s="23"/>
      <c r="BI102" s="23"/>
      <c r="BJ102" s="23"/>
      <c r="BK102" s="23"/>
      <c r="BL102" s="23"/>
      <c r="BM102" s="23"/>
    </row>
    <row r="103" spans="1:65" s="17" customFormat="1" ht="24" customHeight="1" x14ac:dyDescent="0.3">
      <c r="A103" s="17">
        <v>1</v>
      </c>
      <c r="D103" s="45"/>
      <c r="E103" s="39"/>
      <c r="F103" s="373"/>
      <c r="G103" s="288">
        <v>208</v>
      </c>
      <c r="H103" s="239" t="s">
        <v>57</v>
      </c>
      <c r="I103" s="240">
        <f>I104*G105</f>
        <v>7459200</v>
      </c>
      <c r="J103" s="238">
        <v>209</v>
      </c>
      <c r="K103" s="324" t="s">
        <v>58</v>
      </c>
      <c r="L103" s="240">
        <f>L104*J105</f>
        <v>6147200</v>
      </c>
      <c r="M103" s="288">
        <v>210</v>
      </c>
      <c r="N103" s="239" t="s">
        <v>2</v>
      </c>
      <c r="O103" s="240">
        <f>O104*M105</f>
        <v>4698000</v>
      </c>
      <c r="P103" s="238">
        <v>211</v>
      </c>
      <c r="Q103" s="239" t="s">
        <v>2</v>
      </c>
      <c r="R103" s="240">
        <f>R104*P105</f>
        <v>4709600</v>
      </c>
      <c r="S103" s="288">
        <v>212</v>
      </c>
      <c r="T103" s="239" t="s">
        <v>58</v>
      </c>
      <c r="U103" s="240">
        <f>U104*S105</f>
        <v>6178800</v>
      </c>
      <c r="V103" s="249">
        <v>213</v>
      </c>
      <c r="W103" s="441" t="s">
        <v>57</v>
      </c>
      <c r="X103" s="240">
        <f>X104*V105</f>
        <v>7582400</v>
      </c>
      <c r="Y103" s="382">
        <v>214</v>
      </c>
      <c r="Z103" s="479" t="s">
        <v>59</v>
      </c>
      <c r="AA103" s="319">
        <f>AA104*Y105</f>
        <v>0</v>
      </c>
      <c r="AB103" s="288">
        <v>215</v>
      </c>
      <c r="AC103" s="239" t="s">
        <v>59</v>
      </c>
      <c r="AD103" s="240">
        <f>AD104*AB105</f>
        <v>4164400</v>
      </c>
      <c r="AE103" s="238">
        <v>216</v>
      </c>
      <c r="AF103" s="239" t="s">
        <v>57</v>
      </c>
      <c r="AG103" s="240">
        <f>AG104*AE105</f>
        <v>7447000</v>
      </c>
      <c r="AH103" s="238">
        <v>217</v>
      </c>
      <c r="AI103" s="239" t="s">
        <v>58</v>
      </c>
      <c r="AJ103" s="240">
        <f>AJ104*AH105</f>
        <v>6124600</v>
      </c>
      <c r="AK103" s="238">
        <v>218</v>
      </c>
      <c r="AL103" s="239" t="s">
        <v>2</v>
      </c>
      <c r="AM103" s="240">
        <f>AM104*AK105</f>
        <v>4577000</v>
      </c>
      <c r="AN103" s="238">
        <v>219</v>
      </c>
      <c r="AO103" s="239" t="s">
        <v>2</v>
      </c>
      <c r="AP103" s="240">
        <f>AP104*AN105</f>
        <v>4577000</v>
      </c>
      <c r="AQ103" s="238">
        <v>220</v>
      </c>
      <c r="AR103" s="239" t="s">
        <v>58</v>
      </c>
      <c r="AS103" s="240">
        <f>AS104*AQ105</f>
        <v>6124600</v>
      </c>
      <c r="AT103" s="238">
        <v>221</v>
      </c>
      <c r="AU103" s="239" t="s">
        <v>57</v>
      </c>
      <c r="AV103" s="240">
        <f>AV104*AT105</f>
        <v>7392000</v>
      </c>
      <c r="AW103" s="288">
        <v>222</v>
      </c>
      <c r="AX103" s="239" t="s">
        <v>59</v>
      </c>
      <c r="AY103" s="240">
        <f>AY104*AW105</f>
        <v>3955000</v>
      </c>
      <c r="AZ103" s="288">
        <v>223</v>
      </c>
      <c r="BA103" s="239" t="s">
        <v>59</v>
      </c>
      <c r="BB103" s="240">
        <f>BB104*AZ105</f>
        <v>3955000</v>
      </c>
      <c r="BC103" s="524"/>
      <c r="BE103" s="30"/>
      <c r="BF103" s="30"/>
      <c r="BG103" s="30"/>
      <c r="BH103" s="23"/>
      <c r="BI103" s="23"/>
      <c r="BJ103" s="23"/>
      <c r="BK103" s="23"/>
      <c r="BL103" s="23"/>
      <c r="BM103" s="23"/>
    </row>
    <row r="104" spans="1:65" s="17" customFormat="1" ht="24" customHeight="1" x14ac:dyDescent="0.3">
      <c r="A104" s="17">
        <v>2</v>
      </c>
      <c r="D104" s="45">
        <f>+D107/2</f>
        <v>1000</v>
      </c>
      <c r="E104" s="39"/>
      <c r="F104" s="372">
        <v>16</v>
      </c>
      <c r="G104" s="291"/>
      <c r="H104" s="251"/>
      <c r="I104" s="318">
        <f>+I107+D104</f>
        <v>111000</v>
      </c>
      <c r="J104" s="405"/>
      <c r="K104" s="251"/>
      <c r="L104" s="316">
        <f>+L107+$D104</f>
        <v>113000</v>
      </c>
      <c r="M104" s="291"/>
      <c r="N104" s="251"/>
      <c r="O104" s="316">
        <f>+O107+$D104</f>
        <v>116000</v>
      </c>
      <c r="P104" s="405"/>
      <c r="Q104" s="251"/>
      <c r="R104" s="316">
        <f>+R107+$D104</f>
        <v>116000</v>
      </c>
      <c r="S104" s="291"/>
      <c r="T104" s="251"/>
      <c r="U104" s="316">
        <f>+U107+$D104</f>
        <v>114000</v>
      </c>
      <c r="V104" s="405"/>
      <c r="W104" s="251"/>
      <c r="X104" s="316">
        <f>+X107+$D104</f>
        <v>112000</v>
      </c>
      <c r="Y104" s="383"/>
      <c r="Z104" s="474"/>
      <c r="AA104" s="475"/>
      <c r="AB104" s="291"/>
      <c r="AC104" s="251"/>
      <c r="AD104" s="316">
        <f>+AD107+$D104</f>
        <v>116000</v>
      </c>
      <c r="AE104" s="405"/>
      <c r="AF104" s="251"/>
      <c r="AG104" s="316">
        <f>+AG107+$D104</f>
        <v>110000</v>
      </c>
      <c r="AH104" s="405"/>
      <c r="AI104" s="251"/>
      <c r="AJ104" s="316">
        <f>+AJ107+$D104</f>
        <v>113000</v>
      </c>
      <c r="AK104" s="405"/>
      <c r="AL104" s="251"/>
      <c r="AM104" s="316">
        <f>+AM107+$D104</f>
        <v>115000</v>
      </c>
      <c r="AN104" s="241"/>
      <c r="AO104" s="251"/>
      <c r="AP104" s="316">
        <f>+AP107+$D104</f>
        <v>115000</v>
      </c>
      <c r="AQ104" s="241"/>
      <c r="AR104" s="251"/>
      <c r="AS104" s="316">
        <f>+AS107+$D104</f>
        <v>113000</v>
      </c>
      <c r="AT104" s="241"/>
      <c r="AU104" s="251"/>
      <c r="AV104" s="316">
        <f>+AV107+$D104</f>
        <v>110000</v>
      </c>
      <c r="AW104" s="251"/>
      <c r="AX104" s="251"/>
      <c r="AY104" s="316">
        <f>+AY107+$D104</f>
        <v>113000</v>
      </c>
      <c r="AZ104" s="251"/>
      <c r="BA104" s="251"/>
      <c r="BB104" s="242">
        <f>+BB107+$D104</f>
        <v>113000</v>
      </c>
      <c r="BC104" s="521">
        <v>16</v>
      </c>
      <c r="BE104" s="30">
        <f>G105+J105+M105+P105+S105+V105+AB105+Y105+AQ105+AT105+AW105+AZ105+AE105</f>
        <v>651</v>
      </c>
      <c r="BF104" s="31">
        <f>BG104/BE104</f>
        <v>107239.93855606759</v>
      </c>
      <c r="BG104" s="31">
        <f>I103+L103+O103+R103+U103+X103+AD103+AA103+AS103+AV103+AY103+BB103+AG103</f>
        <v>69813200</v>
      </c>
      <c r="BH104" s="23"/>
      <c r="BI104" s="23"/>
      <c r="BJ104" s="23"/>
      <c r="BK104" s="23"/>
      <c r="BL104" s="23"/>
      <c r="BM104" s="23"/>
    </row>
    <row r="105" spans="1:65" s="17" customFormat="1" ht="24" customHeight="1" thickBot="1" x14ac:dyDescent="0.35">
      <c r="A105" s="17">
        <v>3</v>
      </c>
      <c r="D105" s="45"/>
      <c r="E105" s="39"/>
      <c r="F105" s="376"/>
      <c r="G105" s="394">
        <v>67.2</v>
      </c>
      <c r="H105" s="341"/>
      <c r="I105" s="338"/>
      <c r="J105" s="353">
        <v>54.4</v>
      </c>
      <c r="K105" s="341"/>
      <c r="L105" s="344"/>
      <c r="M105" s="394">
        <v>40.5</v>
      </c>
      <c r="N105" s="341"/>
      <c r="O105" s="531"/>
      <c r="P105" s="353">
        <v>40.6</v>
      </c>
      <c r="Q105" s="341"/>
      <c r="R105" s="344"/>
      <c r="S105" s="394">
        <v>54.2</v>
      </c>
      <c r="T105" s="341"/>
      <c r="U105" s="338"/>
      <c r="V105" s="353">
        <v>67.7</v>
      </c>
      <c r="W105" s="341"/>
      <c r="X105" s="339"/>
      <c r="Y105" s="489">
        <v>31.4</v>
      </c>
      <c r="Z105" s="390"/>
      <c r="AA105" s="381"/>
      <c r="AB105" s="394">
        <v>35.9</v>
      </c>
      <c r="AC105" s="341"/>
      <c r="AD105" s="338"/>
      <c r="AE105" s="353">
        <v>67.7</v>
      </c>
      <c r="AF105" s="341"/>
      <c r="AG105" s="339"/>
      <c r="AH105" s="353">
        <v>54.2</v>
      </c>
      <c r="AI105" s="341"/>
      <c r="AJ105" s="339"/>
      <c r="AK105" s="353">
        <f>+AK108</f>
        <v>39.799999999999997</v>
      </c>
      <c r="AL105" s="341"/>
      <c r="AM105" s="339"/>
      <c r="AN105" s="353">
        <f>+AK105</f>
        <v>39.799999999999997</v>
      </c>
      <c r="AO105" s="341"/>
      <c r="AP105" s="339"/>
      <c r="AQ105" s="340">
        <v>54.2</v>
      </c>
      <c r="AR105" s="341"/>
      <c r="AS105" s="339"/>
      <c r="AT105" s="353">
        <v>67.2</v>
      </c>
      <c r="AU105" s="341"/>
      <c r="AV105" s="339"/>
      <c r="AW105" s="394">
        <v>35</v>
      </c>
      <c r="AX105" s="345"/>
      <c r="AY105" s="339"/>
      <c r="AZ105" s="310">
        <v>35</v>
      </c>
      <c r="BA105" s="341"/>
      <c r="BB105" s="344"/>
      <c r="BC105" s="532"/>
      <c r="BE105" s="30"/>
      <c r="BF105" s="30"/>
      <c r="BG105" s="30"/>
      <c r="BH105" s="23"/>
      <c r="BI105" s="23"/>
      <c r="BJ105" s="23"/>
      <c r="BK105" s="23"/>
      <c r="BL105" s="23"/>
      <c r="BM105" s="23"/>
    </row>
    <row r="106" spans="1:65" s="17" customFormat="1" ht="24" customHeight="1" thickTop="1" x14ac:dyDescent="0.3">
      <c r="A106" s="17">
        <v>1</v>
      </c>
      <c r="D106" s="45"/>
      <c r="E106" s="39"/>
      <c r="F106" s="366"/>
      <c r="G106" s="346">
        <v>192</v>
      </c>
      <c r="H106" s="441" t="s">
        <v>57</v>
      </c>
      <c r="I106" s="293">
        <f>I107*G108</f>
        <v>7392000</v>
      </c>
      <c r="J106" s="335">
        <v>193</v>
      </c>
      <c r="K106" s="324" t="s">
        <v>58</v>
      </c>
      <c r="L106" s="240">
        <f>L107*J108</f>
        <v>6092800</v>
      </c>
      <c r="M106" s="346">
        <v>194</v>
      </c>
      <c r="N106" s="239" t="s">
        <v>2</v>
      </c>
      <c r="O106" s="240">
        <f>O107*M108</f>
        <v>4669000</v>
      </c>
      <c r="P106" s="335">
        <v>195</v>
      </c>
      <c r="Q106" s="441" t="s">
        <v>2</v>
      </c>
      <c r="R106" s="240">
        <f>R107*P108</f>
        <v>4669000</v>
      </c>
      <c r="S106" s="346">
        <v>196</v>
      </c>
      <c r="T106" s="239" t="s">
        <v>58</v>
      </c>
      <c r="U106" s="240">
        <f>U107*S108</f>
        <v>6124600</v>
      </c>
      <c r="V106" s="335">
        <v>197</v>
      </c>
      <c r="W106" s="441" t="s">
        <v>57</v>
      </c>
      <c r="X106" s="240">
        <f>X107*V108</f>
        <v>7514700</v>
      </c>
      <c r="Y106" s="382">
        <v>198</v>
      </c>
      <c r="Z106" s="479" t="s">
        <v>59</v>
      </c>
      <c r="AA106" s="319">
        <f>AA107*Y108</f>
        <v>0</v>
      </c>
      <c r="AB106" s="346">
        <v>199</v>
      </c>
      <c r="AC106" s="239" t="s">
        <v>59</v>
      </c>
      <c r="AD106" s="240">
        <f>AD107*AB108</f>
        <v>4128500</v>
      </c>
      <c r="AE106" s="335">
        <v>200</v>
      </c>
      <c r="AF106" s="239" t="s">
        <v>57</v>
      </c>
      <c r="AG106" s="253">
        <f>AG107*AE108</f>
        <v>7379300</v>
      </c>
      <c r="AH106" s="335">
        <v>201</v>
      </c>
      <c r="AI106" s="239" t="s">
        <v>58</v>
      </c>
      <c r="AJ106" s="253">
        <f>AJ107*AH108</f>
        <v>6070400</v>
      </c>
      <c r="AK106" s="335">
        <v>202</v>
      </c>
      <c r="AL106" s="239" t="s">
        <v>2</v>
      </c>
      <c r="AM106" s="253">
        <f>AM107*AK108</f>
        <v>4537200</v>
      </c>
      <c r="AN106" s="335">
        <v>203</v>
      </c>
      <c r="AO106" s="239" t="s">
        <v>2</v>
      </c>
      <c r="AP106" s="253">
        <f>AP107*AN108</f>
        <v>4537200</v>
      </c>
      <c r="AQ106" s="335">
        <v>204</v>
      </c>
      <c r="AR106" s="239" t="s">
        <v>58</v>
      </c>
      <c r="AS106" s="253">
        <f>AS107*AQ108</f>
        <v>6092800</v>
      </c>
      <c r="AT106" s="238">
        <v>205</v>
      </c>
      <c r="AU106" s="239" t="s">
        <v>57</v>
      </c>
      <c r="AV106" s="240">
        <f>AV107*AT108</f>
        <v>7324800</v>
      </c>
      <c r="AW106" s="238">
        <v>206</v>
      </c>
      <c r="AX106" s="239" t="s">
        <v>59</v>
      </c>
      <c r="AY106" s="240">
        <f>AY107*AW108</f>
        <v>3920000</v>
      </c>
      <c r="AZ106" s="346">
        <v>207</v>
      </c>
      <c r="BA106" s="239" t="s">
        <v>59</v>
      </c>
      <c r="BB106" s="253">
        <f>BB107*AZ108</f>
        <v>3920000</v>
      </c>
      <c r="BC106" s="533"/>
      <c r="BE106" s="30"/>
      <c r="BF106" s="30"/>
      <c r="BG106" s="30"/>
      <c r="BH106" s="23"/>
      <c r="BI106" s="23"/>
      <c r="BJ106" s="23"/>
      <c r="BK106" s="23"/>
      <c r="BL106" s="23"/>
      <c r="BM106" s="23"/>
    </row>
    <row r="107" spans="1:65" s="17" customFormat="1" ht="24" customHeight="1" x14ac:dyDescent="0.3">
      <c r="A107" s="17">
        <v>2</v>
      </c>
      <c r="D107" s="45">
        <f>+D110*2</f>
        <v>2000</v>
      </c>
      <c r="E107" s="39"/>
      <c r="F107" s="367">
        <v>15</v>
      </c>
      <c r="G107" s="251"/>
      <c r="H107" s="251"/>
      <c r="I107" s="315">
        <f>+I110+D107</f>
        <v>110000</v>
      </c>
      <c r="J107" s="241"/>
      <c r="K107" s="251"/>
      <c r="L107" s="316">
        <f>+L110+$D107</f>
        <v>112000</v>
      </c>
      <c r="M107" s="251"/>
      <c r="N107" s="251"/>
      <c r="O107" s="316">
        <f>+O110+$D107</f>
        <v>115000</v>
      </c>
      <c r="P107" s="241"/>
      <c r="Q107" s="251"/>
      <c r="R107" s="316">
        <f>+R110+$D107</f>
        <v>115000</v>
      </c>
      <c r="S107" s="251"/>
      <c r="T107" s="251"/>
      <c r="U107" s="316">
        <f>+U110+$D107</f>
        <v>113000</v>
      </c>
      <c r="V107" s="241"/>
      <c r="W107" s="251"/>
      <c r="X107" s="316">
        <f>+X110+$D107</f>
        <v>111000</v>
      </c>
      <c r="Y107" s="383"/>
      <c r="Z107" s="474"/>
      <c r="AA107" s="475"/>
      <c r="AB107" s="251"/>
      <c r="AC107" s="251"/>
      <c r="AD107" s="316">
        <f>+AD110+$D107</f>
        <v>115000</v>
      </c>
      <c r="AE107" s="241"/>
      <c r="AF107" s="251"/>
      <c r="AG107" s="316">
        <f>+AG110+$D107</f>
        <v>109000</v>
      </c>
      <c r="AH107" s="241"/>
      <c r="AI107" s="251"/>
      <c r="AJ107" s="316">
        <f>+AJ110+$D107</f>
        <v>112000</v>
      </c>
      <c r="AK107" s="241"/>
      <c r="AL107" s="251"/>
      <c r="AM107" s="316">
        <f>+AM110+$D107</f>
        <v>114000</v>
      </c>
      <c r="AN107" s="241"/>
      <c r="AO107" s="251"/>
      <c r="AP107" s="316">
        <f>+AP110+$D107</f>
        <v>114000</v>
      </c>
      <c r="AQ107" s="241"/>
      <c r="AR107" s="251"/>
      <c r="AS107" s="316">
        <f>+AS110+$D107</f>
        <v>112000</v>
      </c>
      <c r="AT107" s="241"/>
      <c r="AU107" s="251"/>
      <c r="AV107" s="316">
        <f>+AV110+$D107</f>
        <v>109000</v>
      </c>
      <c r="AW107" s="241"/>
      <c r="AX107" s="251"/>
      <c r="AY107" s="316">
        <f>+AY110+$D107</f>
        <v>112000</v>
      </c>
      <c r="AZ107" s="251"/>
      <c r="BA107" s="251"/>
      <c r="BB107" s="242">
        <f>+BB110+$D107</f>
        <v>112000</v>
      </c>
      <c r="BC107" s="534">
        <v>15</v>
      </c>
      <c r="BE107" s="30">
        <f>G108+J108+M108+P108+S108+V108+AB108+Y108+AQ108+AT108+AW108+AZ108+AE108</f>
        <v>619.9</v>
      </c>
      <c r="BF107" s="31">
        <f>BG107/BE107</f>
        <v>111675.27020487176</v>
      </c>
      <c r="BG107" s="31">
        <f>I106+L106+O106+R106+U106+X106+AD106+AA106+AS106+AV106+AY106+BB106+AG106</f>
        <v>69227500</v>
      </c>
      <c r="BH107" s="23"/>
      <c r="BI107" s="23"/>
      <c r="BJ107" s="23"/>
      <c r="BK107" s="23"/>
      <c r="BL107" s="23"/>
      <c r="BM107" s="23"/>
    </row>
    <row r="108" spans="1:65" s="17" customFormat="1" ht="24" customHeight="1" thickBot="1" x14ac:dyDescent="0.35">
      <c r="A108" s="17">
        <v>3</v>
      </c>
      <c r="D108" s="45"/>
      <c r="E108" s="39"/>
      <c r="F108" s="367"/>
      <c r="G108" s="535">
        <v>67.2</v>
      </c>
      <c r="H108" s="244"/>
      <c r="I108" s="253"/>
      <c r="J108" s="310">
        <v>54.4</v>
      </c>
      <c r="K108" s="244"/>
      <c r="L108" s="242"/>
      <c r="M108" s="310">
        <v>40.6</v>
      </c>
      <c r="N108" s="244"/>
      <c r="O108" s="292"/>
      <c r="P108" s="310">
        <v>40.6</v>
      </c>
      <c r="Q108" s="247"/>
      <c r="R108" s="250"/>
      <c r="S108" s="310">
        <v>54.2</v>
      </c>
      <c r="T108" s="244"/>
      <c r="U108" s="253"/>
      <c r="V108" s="310">
        <v>67.7</v>
      </c>
      <c r="W108" s="244"/>
      <c r="X108" s="245"/>
      <c r="Y108" s="384"/>
      <c r="Z108" s="385"/>
      <c r="AA108" s="380"/>
      <c r="AB108" s="290">
        <v>35.9</v>
      </c>
      <c r="AC108" s="244"/>
      <c r="AD108" s="253"/>
      <c r="AE108" s="310">
        <v>67.7</v>
      </c>
      <c r="AF108" s="247"/>
      <c r="AG108" s="248"/>
      <c r="AH108" s="310">
        <v>54.2</v>
      </c>
      <c r="AI108" s="247"/>
      <c r="AJ108" s="248"/>
      <c r="AK108" s="310">
        <f>+AK111</f>
        <v>39.799999999999997</v>
      </c>
      <c r="AL108" s="247"/>
      <c r="AM108" s="248"/>
      <c r="AN108" s="310">
        <f>+AK108</f>
        <v>39.799999999999997</v>
      </c>
      <c r="AO108" s="247"/>
      <c r="AP108" s="248"/>
      <c r="AQ108" s="310">
        <v>54.4</v>
      </c>
      <c r="AR108" s="247"/>
      <c r="AS108" s="248"/>
      <c r="AT108" s="310">
        <v>67.2</v>
      </c>
      <c r="AU108" s="247"/>
      <c r="AV108" s="248"/>
      <c r="AW108" s="310">
        <v>35</v>
      </c>
      <c r="AX108" s="247"/>
      <c r="AY108" s="248"/>
      <c r="AZ108" s="396">
        <v>35</v>
      </c>
      <c r="BA108" s="244"/>
      <c r="BB108" s="250"/>
      <c r="BC108" s="534"/>
      <c r="BE108" s="30"/>
      <c r="BF108" s="30"/>
      <c r="BG108" s="30"/>
      <c r="BH108" s="23"/>
      <c r="BI108" s="23"/>
      <c r="BJ108" s="23"/>
      <c r="BK108" s="23"/>
      <c r="BL108" s="23"/>
      <c r="BM108" s="23"/>
    </row>
    <row r="109" spans="1:65" s="17" customFormat="1" ht="24" customHeight="1" x14ac:dyDescent="0.3">
      <c r="A109" s="17">
        <v>1</v>
      </c>
      <c r="D109" s="45"/>
      <c r="E109" s="39"/>
      <c r="F109" s="368"/>
      <c r="G109" s="238">
        <v>176</v>
      </c>
      <c r="H109" s="239" t="s">
        <v>57</v>
      </c>
      <c r="I109" s="240">
        <f>I110*G111</f>
        <v>7257600</v>
      </c>
      <c r="J109" s="238">
        <v>177</v>
      </c>
      <c r="K109" s="324" t="s">
        <v>58</v>
      </c>
      <c r="L109" s="240">
        <f>L110*J111</f>
        <v>5984000</v>
      </c>
      <c r="M109" s="288">
        <v>178</v>
      </c>
      <c r="N109" s="239" t="s">
        <v>2</v>
      </c>
      <c r="O109" s="240">
        <f>O110*M111</f>
        <v>4587800</v>
      </c>
      <c r="P109" s="238">
        <v>179</v>
      </c>
      <c r="Q109" s="239" t="s">
        <v>2</v>
      </c>
      <c r="R109" s="240">
        <f>R110*P111</f>
        <v>4587800</v>
      </c>
      <c r="S109" s="238">
        <v>180</v>
      </c>
      <c r="T109" s="239" t="s">
        <v>58</v>
      </c>
      <c r="U109" s="240">
        <f>U110*S111</f>
        <v>6016200</v>
      </c>
      <c r="V109" s="238">
        <v>181</v>
      </c>
      <c r="W109" s="239" t="s">
        <v>57</v>
      </c>
      <c r="X109" s="240">
        <f>X110*V111</f>
        <v>7379300</v>
      </c>
      <c r="Y109" s="529">
        <v>182</v>
      </c>
      <c r="Z109" s="479" t="s">
        <v>59</v>
      </c>
      <c r="AA109" s="319">
        <f>AA110*Y111</f>
        <v>0</v>
      </c>
      <c r="AB109" s="238">
        <v>183</v>
      </c>
      <c r="AC109" s="239" t="s">
        <v>59</v>
      </c>
      <c r="AD109" s="240">
        <f>AD110*AB111</f>
        <v>4056700</v>
      </c>
      <c r="AE109" s="238">
        <v>184</v>
      </c>
      <c r="AF109" s="239" t="s">
        <v>57</v>
      </c>
      <c r="AG109" s="253">
        <f>AG110*AE111</f>
        <v>7243900</v>
      </c>
      <c r="AH109" s="238">
        <v>185</v>
      </c>
      <c r="AI109" s="239" t="s">
        <v>58</v>
      </c>
      <c r="AJ109" s="253">
        <f>AJ110*AH111</f>
        <v>5962000</v>
      </c>
      <c r="AK109" s="238">
        <v>186</v>
      </c>
      <c r="AL109" s="239" t="s">
        <v>2</v>
      </c>
      <c r="AM109" s="253">
        <f>AM110*AK111</f>
        <v>4457600</v>
      </c>
      <c r="AN109" s="238">
        <v>187</v>
      </c>
      <c r="AO109" s="239" t="s">
        <v>2</v>
      </c>
      <c r="AP109" s="253">
        <f>AP110*AN111</f>
        <v>4457600</v>
      </c>
      <c r="AQ109" s="238">
        <v>188</v>
      </c>
      <c r="AR109" s="239" t="s">
        <v>58</v>
      </c>
      <c r="AS109" s="253">
        <f>AS110*AQ111</f>
        <v>5984000</v>
      </c>
      <c r="AT109" s="238">
        <v>189</v>
      </c>
      <c r="AU109" s="239" t="s">
        <v>57</v>
      </c>
      <c r="AV109" s="240">
        <f>AV110*AT111</f>
        <v>7190400</v>
      </c>
      <c r="AW109" s="238">
        <v>190</v>
      </c>
      <c r="AX109" s="239" t="s">
        <v>59</v>
      </c>
      <c r="AY109" s="240">
        <f>AY110*AW111</f>
        <v>3850000</v>
      </c>
      <c r="AZ109" s="288">
        <v>191</v>
      </c>
      <c r="BA109" s="239" t="s">
        <v>59</v>
      </c>
      <c r="BB109" s="253">
        <f>BB110*AZ111</f>
        <v>3850000</v>
      </c>
      <c r="BC109" s="536"/>
      <c r="BE109" s="30"/>
      <c r="BF109" s="30"/>
      <c r="BG109" s="30"/>
      <c r="BH109" s="23"/>
      <c r="BI109" s="23"/>
      <c r="BJ109" s="23"/>
      <c r="BK109" s="23"/>
      <c r="BL109" s="23"/>
      <c r="BM109" s="23"/>
    </row>
    <row r="110" spans="1:65" s="17" customFormat="1" ht="24" customHeight="1" x14ac:dyDescent="0.3">
      <c r="A110" s="17">
        <v>2</v>
      </c>
      <c r="D110" s="45">
        <f>+D113</f>
        <v>1000</v>
      </c>
      <c r="E110" s="39"/>
      <c r="F110" s="367">
        <v>14</v>
      </c>
      <c r="G110" s="241"/>
      <c r="H110" s="251"/>
      <c r="I110" s="316">
        <f>+I113+D110</f>
        <v>108000</v>
      </c>
      <c r="J110" s="241"/>
      <c r="K110" s="251"/>
      <c r="L110" s="316">
        <f>+L113+$D110</f>
        <v>110000</v>
      </c>
      <c r="M110" s="251"/>
      <c r="N110" s="251"/>
      <c r="O110" s="316">
        <f>+O113+$D110</f>
        <v>113000</v>
      </c>
      <c r="P110" s="241"/>
      <c r="Q110" s="251"/>
      <c r="R110" s="316">
        <f>+R113+$D110</f>
        <v>113000</v>
      </c>
      <c r="S110" s="241"/>
      <c r="T110" s="251"/>
      <c r="U110" s="316">
        <f>+U113+$D110</f>
        <v>111000</v>
      </c>
      <c r="V110" s="241"/>
      <c r="W110" s="251"/>
      <c r="X110" s="316">
        <f>+X113+$D110</f>
        <v>109000</v>
      </c>
      <c r="Y110" s="474"/>
      <c r="Z110" s="474"/>
      <c r="AA110" s="322"/>
      <c r="AB110" s="241"/>
      <c r="AC110" s="251"/>
      <c r="AD110" s="316">
        <f>+AD113+$D110</f>
        <v>113000</v>
      </c>
      <c r="AE110" s="241"/>
      <c r="AF110" s="251"/>
      <c r="AG110" s="316">
        <f>+AG113+$D110</f>
        <v>107000</v>
      </c>
      <c r="AH110" s="241"/>
      <c r="AI110" s="251"/>
      <c r="AJ110" s="316">
        <f>+AJ113+$D110</f>
        <v>110000</v>
      </c>
      <c r="AK110" s="241"/>
      <c r="AL110" s="251"/>
      <c r="AM110" s="316">
        <f>+AM113+$D110</f>
        <v>112000</v>
      </c>
      <c r="AN110" s="241"/>
      <c r="AO110" s="251"/>
      <c r="AP110" s="316">
        <f>+AP113+$D110</f>
        <v>112000</v>
      </c>
      <c r="AQ110" s="241"/>
      <c r="AR110" s="251"/>
      <c r="AS110" s="316">
        <f>+AS113+$D110</f>
        <v>110000</v>
      </c>
      <c r="AT110" s="241"/>
      <c r="AU110" s="251"/>
      <c r="AV110" s="316">
        <f>+AV113+$D110</f>
        <v>107000</v>
      </c>
      <c r="AW110" s="241"/>
      <c r="AX110" s="251"/>
      <c r="AY110" s="316">
        <f>+AY113+$D110</f>
        <v>110000</v>
      </c>
      <c r="AZ110" s="251"/>
      <c r="BA110" s="251"/>
      <c r="BB110" s="242">
        <f>+BB113+$D110</f>
        <v>110000</v>
      </c>
      <c r="BC110" s="534">
        <v>14</v>
      </c>
      <c r="BE110" s="30">
        <f>G111+J111+M111+P111+S111+V111+AB111+Y111+AQ111+AT111+AW111+AZ111+AE111</f>
        <v>619.9</v>
      </c>
      <c r="BF110" s="31">
        <f>BG110/BE110</f>
        <v>109675.27020487176</v>
      </c>
      <c r="BG110" s="31">
        <f>I109+L109+O109+R109+U109+X109+AD109+AA109+AS109+AV109+AY109+BB109+AG109</f>
        <v>67987700</v>
      </c>
      <c r="BH110" s="23"/>
      <c r="BI110" s="23"/>
      <c r="BJ110" s="23"/>
      <c r="BK110" s="23"/>
      <c r="BL110" s="23"/>
      <c r="BM110" s="23"/>
    </row>
    <row r="111" spans="1:65" s="17" customFormat="1" ht="24" customHeight="1" thickBot="1" x14ac:dyDescent="0.35">
      <c r="A111" s="17">
        <v>3</v>
      </c>
      <c r="D111" s="45"/>
      <c r="E111" s="39"/>
      <c r="F111" s="369"/>
      <c r="G111" s="535">
        <v>67.2</v>
      </c>
      <c r="H111" s="247"/>
      <c r="I111" s="248"/>
      <c r="J111" s="310">
        <v>54.4</v>
      </c>
      <c r="K111" s="314"/>
      <c r="L111" s="242"/>
      <c r="M111" s="310">
        <v>40.6</v>
      </c>
      <c r="N111" s="247"/>
      <c r="O111" s="292"/>
      <c r="P111" s="310">
        <v>40.6</v>
      </c>
      <c r="Q111" s="247"/>
      <c r="R111" s="250"/>
      <c r="S111" s="310">
        <v>54.2</v>
      </c>
      <c r="T111" s="247"/>
      <c r="U111" s="248"/>
      <c r="V111" s="310">
        <v>67.7</v>
      </c>
      <c r="W111" s="247"/>
      <c r="X111" s="248"/>
      <c r="Y111" s="530"/>
      <c r="Z111" s="485"/>
      <c r="AA111" s="486"/>
      <c r="AB111" s="310">
        <v>35.9</v>
      </c>
      <c r="AC111" s="247"/>
      <c r="AD111" s="248"/>
      <c r="AE111" s="310">
        <v>67.7</v>
      </c>
      <c r="AF111" s="247"/>
      <c r="AG111" s="248"/>
      <c r="AH111" s="310">
        <v>54.2</v>
      </c>
      <c r="AI111" s="247"/>
      <c r="AJ111" s="248"/>
      <c r="AK111" s="310">
        <f>+AK114</f>
        <v>39.799999999999997</v>
      </c>
      <c r="AL111" s="247"/>
      <c r="AM111" s="248"/>
      <c r="AN111" s="310">
        <f>+AK111</f>
        <v>39.799999999999997</v>
      </c>
      <c r="AO111" s="247"/>
      <c r="AP111" s="248"/>
      <c r="AQ111" s="310">
        <v>54.4</v>
      </c>
      <c r="AR111" s="247"/>
      <c r="AS111" s="248"/>
      <c r="AT111" s="310">
        <v>67.2</v>
      </c>
      <c r="AU111" s="247"/>
      <c r="AV111" s="248"/>
      <c r="AW111" s="310">
        <v>35</v>
      </c>
      <c r="AX111" s="247"/>
      <c r="AY111" s="248"/>
      <c r="AZ111" s="396">
        <v>35</v>
      </c>
      <c r="BA111" s="247"/>
      <c r="BB111" s="250"/>
      <c r="BC111" s="537"/>
      <c r="BE111" s="30"/>
      <c r="BF111" s="30"/>
      <c r="BG111" s="30"/>
      <c r="BH111" s="23"/>
      <c r="BI111" s="23"/>
      <c r="BJ111" s="23"/>
      <c r="BK111" s="23"/>
      <c r="BL111" s="23"/>
      <c r="BM111" s="23"/>
    </row>
    <row r="112" spans="1:65" s="17" customFormat="1" ht="24" customHeight="1" x14ac:dyDescent="0.3">
      <c r="A112" s="17">
        <v>1</v>
      </c>
      <c r="D112" s="45"/>
      <c r="E112" s="40"/>
      <c r="F112" s="362"/>
      <c r="G112" s="330">
        <v>160</v>
      </c>
      <c r="H112" s="441" t="s">
        <v>57</v>
      </c>
      <c r="I112" s="293">
        <f>I113*G114</f>
        <v>7190400</v>
      </c>
      <c r="J112" s="238">
        <v>161</v>
      </c>
      <c r="K112" s="324" t="s">
        <v>58</v>
      </c>
      <c r="L112" s="240">
        <f>L113*J114</f>
        <v>5929600</v>
      </c>
      <c r="M112" s="238">
        <v>162</v>
      </c>
      <c r="N112" s="239" t="s">
        <v>2</v>
      </c>
      <c r="O112" s="240">
        <f>O113*M114</f>
        <v>4547200</v>
      </c>
      <c r="P112" s="238">
        <v>163</v>
      </c>
      <c r="Q112" s="239" t="s">
        <v>2</v>
      </c>
      <c r="R112" s="240">
        <f>R113*P114</f>
        <v>4547200</v>
      </c>
      <c r="S112" s="238">
        <v>164</v>
      </c>
      <c r="T112" s="239" t="s">
        <v>58</v>
      </c>
      <c r="U112" s="240">
        <f>U113*S114</f>
        <v>5962000</v>
      </c>
      <c r="V112" s="238">
        <v>165</v>
      </c>
      <c r="W112" s="239" t="s">
        <v>57</v>
      </c>
      <c r="X112" s="240">
        <f>X113*V114</f>
        <v>7311600</v>
      </c>
      <c r="Y112" s="481">
        <v>166</v>
      </c>
      <c r="Z112" s="479" t="s">
        <v>59</v>
      </c>
      <c r="AA112" s="319">
        <f>AA113*Y114</f>
        <v>0</v>
      </c>
      <c r="AB112" s="290">
        <v>167</v>
      </c>
      <c r="AC112" s="441" t="s">
        <v>59</v>
      </c>
      <c r="AD112" s="240">
        <f>AD113*AB114</f>
        <v>4020800</v>
      </c>
      <c r="AE112" s="238">
        <v>168</v>
      </c>
      <c r="AF112" s="239" t="s">
        <v>57</v>
      </c>
      <c r="AG112" s="253">
        <f>AG113*AE114</f>
        <v>7176200</v>
      </c>
      <c r="AH112" s="238">
        <v>169</v>
      </c>
      <c r="AI112" s="239" t="s">
        <v>58</v>
      </c>
      <c r="AJ112" s="253">
        <f>AJ113*AH114</f>
        <v>5907800</v>
      </c>
      <c r="AK112" s="238">
        <v>170</v>
      </c>
      <c r="AL112" s="239" t="s">
        <v>2</v>
      </c>
      <c r="AM112" s="253">
        <f>AM113*AK114</f>
        <v>4417800</v>
      </c>
      <c r="AN112" s="238">
        <v>171</v>
      </c>
      <c r="AO112" s="239" t="s">
        <v>2</v>
      </c>
      <c r="AP112" s="253">
        <f>AP113*AN114</f>
        <v>4417800</v>
      </c>
      <c r="AQ112" s="238">
        <v>172</v>
      </c>
      <c r="AR112" s="239" t="s">
        <v>58</v>
      </c>
      <c r="AS112" s="253">
        <f>AS113*AQ114</f>
        <v>5929600</v>
      </c>
      <c r="AT112" s="238">
        <v>173</v>
      </c>
      <c r="AU112" s="239" t="s">
        <v>57</v>
      </c>
      <c r="AV112" s="240">
        <f>AV113*AT114</f>
        <v>7123200</v>
      </c>
      <c r="AW112" s="288">
        <v>174</v>
      </c>
      <c r="AX112" s="239" t="s">
        <v>59</v>
      </c>
      <c r="AY112" s="253">
        <f>AY113*AW114</f>
        <v>3815000</v>
      </c>
      <c r="AZ112" s="329">
        <v>175</v>
      </c>
      <c r="BA112" s="239" t="s">
        <v>59</v>
      </c>
      <c r="BB112" s="253">
        <f>BB113*AZ114</f>
        <v>3815000</v>
      </c>
      <c r="BC112" s="538"/>
      <c r="BE112" s="30"/>
      <c r="BF112" s="30"/>
      <c r="BG112" s="30"/>
      <c r="BH112" s="23"/>
      <c r="BI112" s="23"/>
      <c r="BJ112" s="23"/>
      <c r="BK112" s="23"/>
      <c r="BL112" s="23"/>
      <c r="BM112" s="23"/>
    </row>
    <row r="113" spans="1:65" s="17" customFormat="1" ht="24" customHeight="1" x14ac:dyDescent="0.3">
      <c r="A113" s="17">
        <v>2</v>
      </c>
      <c r="D113" s="45">
        <f>+D116</f>
        <v>1000</v>
      </c>
      <c r="E113" s="40">
        <v>2000</v>
      </c>
      <c r="F113" s="362">
        <v>13</v>
      </c>
      <c r="G113" s="488"/>
      <c r="H113" s="251"/>
      <c r="I113" s="318">
        <f>+I116+$D113</f>
        <v>107000</v>
      </c>
      <c r="J113" s="241"/>
      <c r="K113" s="251"/>
      <c r="L113" s="318">
        <f>+L116+$D113</f>
        <v>109000</v>
      </c>
      <c r="M113" s="241"/>
      <c r="N113" s="251"/>
      <c r="O113" s="242">
        <f>+O116+$D113</f>
        <v>112000</v>
      </c>
      <c r="P113" s="241"/>
      <c r="Q113" s="251"/>
      <c r="R113" s="316">
        <f>+R116+$D113</f>
        <v>112000</v>
      </c>
      <c r="S113" s="241"/>
      <c r="T113" s="251"/>
      <c r="U113" s="242">
        <f>+U116+$D113</f>
        <v>110000</v>
      </c>
      <c r="V113" s="241"/>
      <c r="W113" s="111"/>
      <c r="X113" s="316">
        <f>+X116+$D113</f>
        <v>108000</v>
      </c>
      <c r="Y113" s="483"/>
      <c r="Z113" s="474"/>
      <c r="AA113" s="322"/>
      <c r="AB113" s="251"/>
      <c r="AC113" s="251"/>
      <c r="AD113" s="316">
        <f>+AD116+$D113</f>
        <v>112000</v>
      </c>
      <c r="AE113" s="241"/>
      <c r="AF113" s="251"/>
      <c r="AG113" s="316">
        <f>+AG116+$D113</f>
        <v>106000</v>
      </c>
      <c r="AH113" s="241"/>
      <c r="AI113" s="251"/>
      <c r="AJ113" s="316">
        <f>+AJ116+$D113</f>
        <v>109000</v>
      </c>
      <c r="AK113" s="241"/>
      <c r="AL113" s="251"/>
      <c r="AM113" s="316">
        <f>+AM116+$D113</f>
        <v>111000</v>
      </c>
      <c r="AN113" s="241"/>
      <c r="AO113" s="251"/>
      <c r="AP113" s="316">
        <f>+AP116+$D113</f>
        <v>111000</v>
      </c>
      <c r="AQ113" s="241"/>
      <c r="AR113" s="251"/>
      <c r="AS113" s="316">
        <f>+AS116+$D113</f>
        <v>109000</v>
      </c>
      <c r="AT113" s="241"/>
      <c r="AU113" s="251"/>
      <c r="AV113" s="316">
        <f>+AV116+$D113</f>
        <v>106000</v>
      </c>
      <c r="AW113" s="251"/>
      <c r="AX113" s="251"/>
      <c r="AY113" s="316">
        <f>+AY116+$D113</f>
        <v>109000</v>
      </c>
      <c r="AZ113" s="488"/>
      <c r="BA113" s="251"/>
      <c r="BB113" s="242">
        <f>+BB116+$D113</f>
        <v>109000</v>
      </c>
      <c r="BC113" s="538">
        <v>13</v>
      </c>
      <c r="BE113" s="30">
        <f>G114+J114+M114+P114+S114+V114+AB114+Y114+AQ114+AT114+AW114+AZ114+AE114</f>
        <v>651.29999999999995</v>
      </c>
      <c r="BF113" s="31">
        <f>BG113/BE113</f>
        <v>103435.89743589744</v>
      </c>
      <c r="BG113" s="31">
        <f>I112+L112+O112+R112+U112+X112+AD112+AA112+AS112+AV112+AY112+BB112+AG112</f>
        <v>67367800</v>
      </c>
      <c r="BH113" s="23"/>
      <c r="BI113" s="23"/>
      <c r="BJ113" s="23"/>
      <c r="BK113" s="23"/>
      <c r="BL113" s="23"/>
      <c r="BM113" s="23"/>
    </row>
    <row r="114" spans="1:65" s="17" customFormat="1" ht="24" customHeight="1" thickBot="1" x14ac:dyDescent="0.35">
      <c r="A114" s="17">
        <v>3</v>
      </c>
      <c r="D114" s="45"/>
      <c r="E114" s="40"/>
      <c r="F114" s="370"/>
      <c r="G114" s="522">
        <v>67.2</v>
      </c>
      <c r="H114" s="525"/>
      <c r="I114" s="295"/>
      <c r="J114" s="310">
        <v>54.4</v>
      </c>
      <c r="K114" s="247"/>
      <c r="L114" s="248"/>
      <c r="M114" s="310">
        <v>40.6</v>
      </c>
      <c r="N114" s="247"/>
      <c r="O114" s="248"/>
      <c r="P114" s="310">
        <v>40.6</v>
      </c>
      <c r="Q114" s="247"/>
      <c r="R114" s="248"/>
      <c r="S114" s="310">
        <v>54.2</v>
      </c>
      <c r="T114" s="247"/>
      <c r="U114" s="248"/>
      <c r="V114" s="310">
        <v>67.7</v>
      </c>
      <c r="W114" s="247"/>
      <c r="X114" s="248"/>
      <c r="Y114" s="484">
        <v>31.4</v>
      </c>
      <c r="Z114" s="485"/>
      <c r="AA114" s="486"/>
      <c r="AB114" s="290">
        <v>35.9</v>
      </c>
      <c r="AC114" s="244"/>
      <c r="AD114" s="293"/>
      <c r="AE114" s="310">
        <v>67.7</v>
      </c>
      <c r="AF114" s="247"/>
      <c r="AG114" s="248"/>
      <c r="AH114" s="310">
        <v>54.2</v>
      </c>
      <c r="AI114" s="247"/>
      <c r="AJ114" s="248"/>
      <c r="AK114" s="310">
        <f>+AK117</f>
        <v>39.799999999999997</v>
      </c>
      <c r="AL114" s="247"/>
      <c r="AM114" s="248"/>
      <c r="AN114" s="310">
        <f>+AK114</f>
        <v>39.799999999999997</v>
      </c>
      <c r="AO114" s="247"/>
      <c r="AP114" s="248"/>
      <c r="AQ114" s="310">
        <v>54.4</v>
      </c>
      <c r="AR114" s="247"/>
      <c r="AS114" s="248"/>
      <c r="AT114" s="310">
        <v>67.2</v>
      </c>
      <c r="AU114" s="247"/>
      <c r="AV114" s="248"/>
      <c r="AW114" s="396">
        <v>35</v>
      </c>
      <c r="AX114" s="247"/>
      <c r="AY114" s="289"/>
      <c r="AZ114" s="540">
        <v>35</v>
      </c>
      <c r="BA114" s="247"/>
      <c r="BB114" s="248"/>
      <c r="BC114" s="541"/>
      <c r="BE114" s="30"/>
      <c r="BF114" s="30"/>
      <c r="BG114" s="30"/>
      <c r="BH114" s="23"/>
      <c r="BI114" s="23"/>
      <c r="BJ114" s="23"/>
      <c r="BK114" s="23"/>
      <c r="BL114" s="23"/>
      <c r="BM114" s="23"/>
    </row>
    <row r="115" spans="1:65" s="17" customFormat="1" ht="24" customHeight="1" x14ac:dyDescent="0.3">
      <c r="A115" s="17">
        <v>1</v>
      </c>
      <c r="D115" s="45"/>
      <c r="E115" s="40"/>
      <c r="F115" s="362"/>
      <c r="G115" s="330">
        <v>144</v>
      </c>
      <c r="H115" s="441" t="s">
        <v>57</v>
      </c>
      <c r="I115" s="293">
        <f>I116*G117</f>
        <v>7123200</v>
      </c>
      <c r="J115" s="329">
        <v>145</v>
      </c>
      <c r="K115" s="324" t="s">
        <v>58</v>
      </c>
      <c r="L115" s="293">
        <f>L116*J117</f>
        <v>5875200</v>
      </c>
      <c r="M115" s="238">
        <v>146</v>
      </c>
      <c r="N115" s="239" t="s">
        <v>2</v>
      </c>
      <c r="O115" s="240">
        <f>O116*M117</f>
        <v>4506600</v>
      </c>
      <c r="P115" s="290">
        <v>147</v>
      </c>
      <c r="Q115" s="441" t="s">
        <v>2</v>
      </c>
      <c r="R115" s="253">
        <f>R116*P117</f>
        <v>4506600</v>
      </c>
      <c r="S115" s="330">
        <v>148</v>
      </c>
      <c r="T115" s="441" t="s">
        <v>58</v>
      </c>
      <c r="U115" s="293">
        <f>U116*S117</f>
        <v>5907800</v>
      </c>
      <c r="V115" s="330">
        <v>149</v>
      </c>
      <c r="W115" s="441" t="s">
        <v>57</v>
      </c>
      <c r="X115" s="293">
        <f>X116*V117</f>
        <v>7243900</v>
      </c>
      <c r="Y115" s="382">
        <v>150</v>
      </c>
      <c r="Z115" s="479" t="s">
        <v>59</v>
      </c>
      <c r="AA115" s="319">
        <f>AA116*Y117</f>
        <v>0</v>
      </c>
      <c r="AB115" s="238">
        <v>151</v>
      </c>
      <c r="AC115" s="239" t="s">
        <v>59</v>
      </c>
      <c r="AD115" s="240">
        <f>AD116*AB117</f>
        <v>3984900</v>
      </c>
      <c r="AE115" s="249">
        <v>152</v>
      </c>
      <c r="AF115" s="441" t="s">
        <v>57</v>
      </c>
      <c r="AG115" s="253">
        <f>AG116*AE117</f>
        <v>7108500</v>
      </c>
      <c r="AH115" s="249">
        <v>153</v>
      </c>
      <c r="AI115" s="441" t="s">
        <v>58</v>
      </c>
      <c r="AJ115" s="253">
        <f>AJ116*AH117</f>
        <v>5853600</v>
      </c>
      <c r="AK115" s="249">
        <v>154</v>
      </c>
      <c r="AL115" s="441" t="s">
        <v>2</v>
      </c>
      <c r="AM115" s="253">
        <f>AM116*AK117</f>
        <v>4378000</v>
      </c>
      <c r="AN115" s="249">
        <v>155</v>
      </c>
      <c r="AO115" s="441" t="s">
        <v>2</v>
      </c>
      <c r="AP115" s="253">
        <f>AP116*AN117</f>
        <v>4378000</v>
      </c>
      <c r="AQ115" s="249">
        <v>156</v>
      </c>
      <c r="AR115" s="441" t="s">
        <v>58</v>
      </c>
      <c r="AS115" s="253">
        <f>AS116*AQ117</f>
        <v>5875200</v>
      </c>
      <c r="AT115" s="249">
        <v>157</v>
      </c>
      <c r="AU115" s="441" t="s">
        <v>57</v>
      </c>
      <c r="AV115" s="245">
        <f>AV116*AT117</f>
        <v>7056000</v>
      </c>
      <c r="AW115" s="290">
        <v>158</v>
      </c>
      <c r="AX115" s="441" t="s">
        <v>59</v>
      </c>
      <c r="AY115" s="253">
        <f>AY116*AW117</f>
        <v>3780000</v>
      </c>
      <c r="AZ115" s="249">
        <v>159</v>
      </c>
      <c r="BA115" s="441" t="s">
        <v>59</v>
      </c>
      <c r="BB115" s="245">
        <f>BB116*AZ117</f>
        <v>3780000</v>
      </c>
      <c r="BC115" s="538"/>
      <c r="BE115" s="30"/>
      <c r="BF115" s="30"/>
      <c r="BG115" s="30"/>
      <c r="BH115" s="23"/>
      <c r="BI115" s="23"/>
      <c r="BJ115" s="23"/>
      <c r="BK115" s="23"/>
      <c r="BL115" s="23"/>
      <c r="BM115" s="23"/>
    </row>
    <row r="116" spans="1:65" s="17" customFormat="1" ht="24" customHeight="1" x14ac:dyDescent="0.3">
      <c r="A116" s="17">
        <v>2</v>
      </c>
      <c r="D116" s="45">
        <f>+D119</f>
        <v>1000</v>
      </c>
      <c r="E116" s="40">
        <v>5000</v>
      </c>
      <c r="F116" s="362">
        <v>12</v>
      </c>
      <c r="G116" s="488"/>
      <c r="H116" s="251"/>
      <c r="I116" s="318">
        <f>+I119+D116</f>
        <v>106000</v>
      </c>
      <c r="J116" s="326"/>
      <c r="K116" s="327"/>
      <c r="L116" s="633">
        <f>+L119+$D116</f>
        <v>108000</v>
      </c>
      <c r="M116" s="241"/>
      <c r="N116" s="251"/>
      <c r="O116" s="316">
        <f>+O119+$D116</f>
        <v>111000</v>
      </c>
      <c r="P116" s="251"/>
      <c r="Q116" s="251"/>
      <c r="R116" s="316">
        <f>+R119+$D116</f>
        <v>111000</v>
      </c>
      <c r="S116" s="488"/>
      <c r="T116" s="251"/>
      <c r="U116" s="317">
        <f>+U119+$D116</f>
        <v>109000</v>
      </c>
      <c r="V116" s="488"/>
      <c r="W116" s="251"/>
      <c r="X116" s="317">
        <f>+X119+$D116</f>
        <v>107000</v>
      </c>
      <c r="Y116" s="383"/>
      <c r="Z116" s="474"/>
      <c r="AA116" s="475"/>
      <c r="AB116" s="241"/>
      <c r="AC116" s="251"/>
      <c r="AD116" s="316">
        <f>+AD119+$D116</f>
        <v>111000</v>
      </c>
      <c r="AE116" s="241"/>
      <c r="AF116" s="251"/>
      <c r="AG116" s="316">
        <f>+AG119+$D116</f>
        <v>105000</v>
      </c>
      <c r="AH116" s="241"/>
      <c r="AI116" s="251"/>
      <c r="AJ116" s="316">
        <f>+AJ119+$D116</f>
        <v>108000</v>
      </c>
      <c r="AK116" s="241"/>
      <c r="AL116" s="251"/>
      <c r="AM116" s="316">
        <f>+AM119+$D116</f>
        <v>110000</v>
      </c>
      <c r="AN116" s="241"/>
      <c r="AO116" s="251"/>
      <c r="AP116" s="316">
        <f>+AP119+$D116</f>
        <v>110000</v>
      </c>
      <c r="AQ116" s="241"/>
      <c r="AR116" s="251"/>
      <c r="AS116" s="316">
        <f>+AS119+$D116</f>
        <v>108000</v>
      </c>
      <c r="AT116" s="241"/>
      <c r="AU116" s="251"/>
      <c r="AV116" s="316">
        <f>+AV119+$D116</f>
        <v>105000</v>
      </c>
      <c r="AW116" s="251"/>
      <c r="AX116" s="251"/>
      <c r="AY116" s="315">
        <f>+AY119+$D116</f>
        <v>108000</v>
      </c>
      <c r="AZ116" s="241"/>
      <c r="BA116" s="251"/>
      <c r="BB116" s="242">
        <f>+BB119+$D116</f>
        <v>108000</v>
      </c>
      <c r="BC116" s="538">
        <v>12</v>
      </c>
      <c r="BE116" s="30">
        <f>J117+M117+P117+S117+V117+AB117+Y117+AQ117+AT117+AW117+AE117+G117+AZ117</f>
        <v>651.29999999999995</v>
      </c>
      <c r="BF116" s="31">
        <f>BG116/BE116</f>
        <v>102484.1087056656</v>
      </c>
      <c r="BG116" s="31">
        <f>L115+O115+R115+U115+X115+AD115+AA115+AS115+AV115+AY115+AG115+I115+BB115</f>
        <v>66747900</v>
      </c>
      <c r="BH116" s="23"/>
      <c r="BI116" s="23"/>
      <c r="BJ116" s="23"/>
      <c r="BK116" s="23"/>
      <c r="BL116" s="23"/>
      <c r="BM116" s="23"/>
    </row>
    <row r="117" spans="1:65" s="17" customFormat="1" ht="24" customHeight="1" thickBot="1" x14ac:dyDescent="0.35">
      <c r="A117" s="17">
        <v>3</v>
      </c>
      <c r="D117" s="45"/>
      <c r="E117" s="40"/>
      <c r="F117" s="363"/>
      <c r="G117" s="350">
        <v>67.2</v>
      </c>
      <c r="H117" s="341"/>
      <c r="I117" s="349"/>
      <c r="J117" s="350">
        <v>54.4</v>
      </c>
      <c r="K117" s="351"/>
      <c r="L117" s="352"/>
      <c r="M117" s="353">
        <v>40.6</v>
      </c>
      <c r="N117" s="341"/>
      <c r="O117" s="339"/>
      <c r="P117" s="394">
        <v>40.6</v>
      </c>
      <c r="Q117" s="341"/>
      <c r="R117" s="338"/>
      <c r="S117" s="350">
        <v>54.2</v>
      </c>
      <c r="T117" s="341"/>
      <c r="U117" s="349"/>
      <c r="V117" s="350">
        <v>67.7</v>
      </c>
      <c r="W117" s="341"/>
      <c r="X117" s="349"/>
      <c r="Y117" s="489">
        <v>31.4</v>
      </c>
      <c r="Z117" s="390"/>
      <c r="AA117" s="381"/>
      <c r="AB117" s="353">
        <v>35.9</v>
      </c>
      <c r="AC117" s="341"/>
      <c r="AD117" s="339"/>
      <c r="AE117" s="353">
        <v>67.7</v>
      </c>
      <c r="AF117" s="341"/>
      <c r="AG117" s="339"/>
      <c r="AH117" s="353">
        <v>54.2</v>
      </c>
      <c r="AI117" s="341"/>
      <c r="AJ117" s="339"/>
      <c r="AK117" s="353">
        <v>39.799999999999997</v>
      </c>
      <c r="AL117" s="341"/>
      <c r="AM117" s="339"/>
      <c r="AN117" s="353">
        <v>39.799999999999997</v>
      </c>
      <c r="AO117" s="341"/>
      <c r="AP117" s="339"/>
      <c r="AQ117" s="353">
        <v>54.4</v>
      </c>
      <c r="AR117" s="341"/>
      <c r="AS117" s="339"/>
      <c r="AT117" s="353">
        <v>67.2</v>
      </c>
      <c r="AU117" s="341"/>
      <c r="AV117" s="339"/>
      <c r="AW117" s="394">
        <v>35</v>
      </c>
      <c r="AX117" s="341"/>
      <c r="AY117" s="338"/>
      <c r="AZ117" s="353">
        <v>35</v>
      </c>
      <c r="BA117" s="341"/>
      <c r="BB117" s="344"/>
      <c r="BC117" s="542"/>
      <c r="BE117" s="30"/>
      <c r="BF117" s="30"/>
      <c r="BG117" s="30"/>
      <c r="BH117" s="23"/>
      <c r="BI117" s="23"/>
      <c r="BJ117" s="23"/>
      <c r="BK117" s="23"/>
      <c r="BL117" s="23"/>
      <c r="BM117" s="23"/>
    </row>
    <row r="118" spans="1:65" s="17" customFormat="1" ht="24" customHeight="1" thickTop="1" x14ac:dyDescent="0.3">
      <c r="A118" s="17">
        <v>1</v>
      </c>
      <c r="D118" s="45"/>
      <c r="E118" s="39"/>
      <c r="F118" s="377"/>
      <c r="G118" s="550">
        <v>128</v>
      </c>
      <c r="H118" s="543" t="s">
        <v>57</v>
      </c>
      <c r="I118" s="319">
        <f>I119*G120</f>
        <v>7003500</v>
      </c>
      <c r="J118" s="550">
        <v>129</v>
      </c>
      <c r="K118" s="543" t="s">
        <v>58</v>
      </c>
      <c r="L118" s="319">
        <f>L119*J120</f>
        <v>5810100</v>
      </c>
      <c r="M118" s="550">
        <v>130</v>
      </c>
      <c r="N118" s="543" t="s">
        <v>2</v>
      </c>
      <c r="O118" s="319">
        <f>O119*M120</f>
        <v>4444000</v>
      </c>
      <c r="P118" s="550">
        <v>131</v>
      </c>
      <c r="Q118" s="543" t="s">
        <v>2</v>
      </c>
      <c r="R118" s="319">
        <f>R119*P120</f>
        <v>4444000</v>
      </c>
      <c r="S118" s="550">
        <v>132</v>
      </c>
      <c r="T118" s="543" t="s">
        <v>58</v>
      </c>
      <c r="U118" s="319">
        <f>U119*S120</f>
        <v>5842800</v>
      </c>
      <c r="V118" s="550">
        <v>133</v>
      </c>
      <c r="W118" s="543" t="s">
        <v>57</v>
      </c>
      <c r="X118" s="319">
        <f>X119*V120</f>
        <v>7123200</v>
      </c>
      <c r="Y118" s="550">
        <v>134</v>
      </c>
      <c r="Z118" s="543" t="s">
        <v>59</v>
      </c>
      <c r="AA118" s="319">
        <f>AA119*Y120</f>
        <v>0</v>
      </c>
      <c r="AB118" s="550">
        <v>135</v>
      </c>
      <c r="AC118" s="543" t="s">
        <v>59</v>
      </c>
      <c r="AD118" s="319">
        <f>AD119*AB120</f>
        <v>3937999.9999999995</v>
      </c>
      <c r="AE118" s="550">
        <v>136</v>
      </c>
      <c r="AF118" s="543" t="s">
        <v>57</v>
      </c>
      <c r="AG118" s="319">
        <f>AG119*AE120</f>
        <v>6988800</v>
      </c>
      <c r="AH118" s="550">
        <v>137</v>
      </c>
      <c r="AI118" s="543" t="s">
        <v>58</v>
      </c>
      <c r="AJ118" s="319">
        <f>AJ119*AH120</f>
        <v>5788700</v>
      </c>
      <c r="AK118" s="550">
        <v>138</v>
      </c>
      <c r="AL118" s="543" t="s">
        <v>2</v>
      </c>
      <c r="AM118" s="319">
        <f>AM119*AK120</f>
        <v>4316400</v>
      </c>
      <c r="AN118" s="550">
        <v>139</v>
      </c>
      <c r="AO118" s="543" t="s">
        <v>2</v>
      </c>
      <c r="AP118" s="319">
        <f>AP119*AN120</f>
        <v>4316400</v>
      </c>
      <c r="AQ118" s="550">
        <v>140</v>
      </c>
      <c r="AR118" s="543" t="s">
        <v>58</v>
      </c>
      <c r="AS118" s="319">
        <f>AS119*AQ120</f>
        <v>5810100</v>
      </c>
      <c r="AT118" s="335">
        <v>141</v>
      </c>
      <c r="AU118" s="239" t="s">
        <v>57</v>
      </c>
      <c r="AV118" s="293">
        <f>AV119*AT120</f>
        <v>6936800</v>
      </c>
      <c r="AW118" s="346">
        <v>142</v>
      </c>
      <c r="AX118" s="239" t="s">
        <v>59</v>
      </c>
      <c r="AY118" s="293">
        <f>AY119*AW120</f>
        <v>3734300</v>
      </c>
      <c r="AZ118" s="335">
        <v>143</v>
      </c>
      <c r="BA118" s="331" t="s">
        <v>59</v>
      </c>
      <c r="BB118" s="293">
        <f>BB119*AZ120</f>
        <v>3734300</v>
      </c>
      <c r="BC118" s="544"/>
      <c r="BE118" s="30"/>
      <c r="BF118" s="30"/>
      <c r="BG118" s="30"/>
      <c r="BH118" s="23"/>
      <c r="BI118" s="23"/>
      <c r="BJ118" s="23"/>
      <c r="BK118" s="23"/>
      <c r="BL118" s="23"/>
      <c r="BM118" s="23"/>
    </row>
    <row r="119" spans="1:65" s="17" customFormat="1" ht="24" customHeight="1" x14ac:dyDescent="0.3">
      <c r="A119" s="17">
        <v>2</v>
      </c>
      <c r="D119" s="45">
        <f>+D122</f>
        <v>1000</v>
      </c>
      <c r="E119" s="39"/>
      <c r="F119" s="364">
        <v>11</v>
      </c>
      <c r="G119" s="483"/>
      <c r="H119" s="474"/>
      <c r="I119" s="322">
        <f>+I122+D119</f>
        <v>105000</v>
      </c>
      <c r="J119" s="483"/>
      <c r="K119" s="474"/>
      <c r="L119" s="322">
        <f>+L122+$D119</f>
        <v>107000</v>
      </c>
      <c r="M119" s="483"/>
      <c r="N119" s="474"/>
      <c r="O119" s="322">
        <f>+O122+$D119</f>
        <v>110000</v>
      </c>
      <c r="P119" s="483"/>
      <c r="Q119" s="474"/>
      <c r="R119" s="322">
        <f>+R122+$D119</f>
        <v>110000</v>
      </c>
      <c r="S119" s="483"/>
      <c r="T119" s="474"/>
      <c r="U119" s="322">
        <f>+U122+$D119</f>
        <v>108000</v>
      </c>
      <c r="V119" s="483"/>
      <c r="W119" s="474"/>
      <c r="X119" s="322">
        <f>+X122+$D119</f>
        <v>106000</v>
      </c>
      <c r="Y119" s="483"/>
      <c r="Z119" s="474"/>
      <c r="AA119" s="322"/>
      <c r="AB119" s="483"/>
      <c r="AC119" s="474"/>
      <c r="AD119" s="322">
        <f>+AD122+$D119</f>
        <v>110000</v>
      </c>
      <c r="AE119" s="483"/>
      <c r="AF119" s="474"/>
      <c r="AG119" s="322">
        <f>+AG122+$D119</f>
        <v>104000</v>
      </c>
      <c r="AH119" s="483"/>
      <c r="AI119" s="474"/>
      <c r="AJ119" s="322">
        <f>+AJ122+$D119</f>
        <v>107000</v>
      </c>
      <c r="AK119" s="483"/>
      <c r="AL119" s="474"/>
      <c r="AM119" s="322">
        <f>+AM122+$D119</f>
        <v>109000</v>
      </c>
      <c r="AN119" s="483"/>
      <c r="AO119" s="474"/>
      <c r="AP119" s="322">
        <f>+AP122+$D119</f>
        <v>109000</v>
      </c>
      <c r="AQ119" s="483"/>
      <c r="AR119" s="474"/>
      <c r="AS119" s="322">
        <f>+AS122+$D119</f>
        <v>107000</v>
      </c>
      <c r="AT119" s="241"/>
      <c r="AU119" s="251"/>
      <c r="AV119" s="316">
        <f>+AV122+$D119</f>
        <v>104000</v>
      </c>
      <c r="AW119" s="251"/>
      <c r="AX119" s="251"/>
      <c r="AY119" s="316">
        <f>+AY122+$D119</f>
        <v>107000</v>
      </c>
      <c r="AZ119" s="241"/>
      <c r="BA119" s="251"/>
      <c r="BB119" s="242">
        <f>+BB122+$D119</f>
        <v>107000</v>
      </c>
      <c r="BC119" s="545">
        <v>11</v>
      </c>
      <c r="BE119" s="30">
        <f>G120+J120+M120+P120+S120+V120+AB120+Y120+AQ120+AT120+AW120+AZ120+AE120</f>
        <v>616.90000000000009</v>
      </c>
      <c r="BF119" s="31">
        <f>BG119/BE119</f>
        <v>106678.39195979897</v>
      </c>
      <c r="BG119" s="31">
        <f>I118+L118+O118+R118+U118+X118+AD118+AA118+AS118+AV118+AY118+BB118+AG118</f>
        <v>65809900</v>
      </c>
      <c r="BH119" s="23"/>
      <c r="BI119" s="23"/>
      <c r="BJ119" s="23"/>
      <c r="BK119" s="23"/>
      <c r="BL119" s="23"/>
      <c r="BM119" s="23"/>
    </row>
    <row r="120" spans="1:65" s="17" customFormat="1" ht="24" customHeight="1" thickBot="1" x14ac:dyDescent="0.35">
      <c r="A120" s="17">
        <v>3</v>
      </c>
      <c r="D120" s="45"/>
      <c r="E120" s="39"/>
      <c r="F120" s="364"/>
      <c r="G120" s="552">
        <v>66.7</v>
      </c>
      <c r="H120" s="553"/>
      <c r="I120" s="554"/>
      <c r="J120" s="552">
        <v>54.3</v>
      </c>
      <c r="K120" s="553"/>
      <c r="L120" s="554"/>
      <c r="M120" s="552">
        <v>40.4</v>
      </c>
      <c r="N120" s="553"/>
      <c r="O120" s="554"/>
      <c r="P120" s="552">
        <v>40.4</v>
      </c>
      <c r="Q120" s="553"/>
      <c r="R120" s="554"/>
      <c r="S120" s="552">
        <v>54.1</v>
      </c>
      <c r="T120" s="553"/>
      <c r="U120" s="554"/>
      <c r="V120" s="552">
        <v>67.2</v>
      </c>
      <c r="W120" s="553"/>
      <c r="X120" s="554"/>
      <c r="Y120" s="552"/>
      <c r="Z120" s="553"/>
      <c r="AA120" s="554"/>
      <c r="AB120" s="552">
        <v>35.799999999999997</v>
      </c>
      <c r="AC120" s="553"/>
      <c r="AD120" s="554"/>
      <c r="AE120" s="552">
        <v>67.2</v>
      </c>
      <c r="AF120" s="553"/>
      <c r="AG120" s="554"/>
      <c r="AH120" s="552">
        <v>54.1</v>
      </c>
      <c r="AI120" s="553"/>
      <c r="AJ120" s="554"/>
      <c r="AK120" s="552">
        <f>+AK123</f>
        <v>39.6</v>
      </c>
      <c r="AL120" s="553"/>
      <c r="AM120" s="554"/>
      <c r="AN120" s="552">
        <f>+AK120</f>
        <v>39.6</v>
      </c>
      <c r="AO120" s="553"/>
      <c r="AP120" s="554"/>
      <c r="AQ120" s="552">
        <v>54.3</v>
      </c>
      <c r="AR120" s="553"/>
      <c r="AS120" s="554"/>
      <c r="AT120" s="310">
        <v>66.7</v>
      </c>
      <c r="AU120" s="247"/>
      <c r="AV120" s="248"/>
      <c r="AW120" s="249">
        <v>34.9</v>
      </c>
      <c r="AX120" s="244"/>
      <c r="AY120" s="253"/>
      <c r="AZ120" s="310">
        <v>34.9</v>
      </c>
      <c r="BA120" s="247"/>
      <c r="BB120" s="248"/>
      <c r="BC120" s="546"/>
      <c r="BE120" s="30"/>
      <c r="BF120" s="30"/>
      <c r="BG120" s="30"/>
      <c r="BH120" s="23"/>
      <c r="BI120" s="23"/>
      <c r="BJ120" s="23"/>
      <c r="BK120" s="23"/>
      <c r="BL120" s="23"/>
      <c r="BM120" s="23"/>
    </row>
    <row r="121" spans="1:65" s="17" customFormat="1" ht="24" customHeight="1" thickTop="1" x14ac:dyDescent="0.3">
      <c r="A121" s="17">
        <v>1</v>
      </c>
      <c r="D121" s="45"/>
      <c r="E121" s="39"/>
      <c r="F121" s="378"/>
      <c r="G121" s="238">
        <v>112</v>
      </c>
      <c r="H121" s="239" t="s">
        <v>57</v>
      </c>
      <c r="I121" s="547">
        <f>I122*G123</f>
        <v>6936800</v>
      </c>
      <c r="J121" s="288">
        <v>113</v>
      </c>
      <c r="K121" s="324" t="s">
        <v>58</v>
      </c>
      <c r="L121" s="547">
        <f>L122*J123</f>
        <v>5755800</v>
      </c>
      <c r="M121" s="238">
        <v>114</v>
      </c>
      <c r="N121" s="239" t="s">
        <v>2</v>
      </c>
      <c r="O121" s="547">
        <f>O122*M123</f>
        <v>4403600</v>
      </c>
      <c r="P121" s="238">
        <v>115</v>
      </c>
      <c r="Q121" s="239" t="s">
        <v>2</v>
      </c>
      <c r="R121" s="547">
        <f>R122*P123</f>
        <v>4403600</v>
      </c>
      <c r="S121" s="238">
        <v>116</v>
      </c>
      <c r="T121" s="239" t="s">
        <v>58</v>
      </c>
      <c r="U121" s="547">
        <f>U122*S123</f>
        <v>5788700</v>
      </c>
      <c r="V121" s="238">
        <v>117</v>
      </c>
      <c r="W121" s="239" t="s">
        <v>57</v>
      </c>
      <c r="X121" s="547">
        <f>X122*V123</f>
        <v>7056000</v>
      </c>
      <c r="Y121" s="529">
        <v>118</v>
      </c>
      <c r="Z121" s="543" t="s">
        <v>59</v>
      </c>
      <c r="AA121" s="319">
        <f>AA122*Y123</f>
        <v>0</v>
      </c>
      <c r="AB121" s="238">
        <v>119</v>
      </c>
      <c r="AC121" s="239" t="s">
        <v>59</v>
      </c>
      <c r="AD121" s="240">
        <f>AD122*AB123</f>
        <v>3902199.9999999995</v>
      </c>
      <c r="AE121" s="238">
        <v>120</v>
      </c>
      <c r="AF121" s="239" t="s">
        <v>57</v>
      </c>
      <c r="AG121" s="293">
        <f>AG122*AE123</f>
        <v>6921600</v>
      </c>
      <c r="AH121" s="238">
        <v>121</v>
      </c>
      <c r="AI121" s="239" t="s">
        <v>58</v>
      </c>
      <c r="AJ121" s="293">
        <f>AJ122*AH123</f>
        <v>5734600</v>
      </c>
      <c r="AK121" s="238">
        <v>122</v>
      </c>
      <c r="AL121" s="239" t="s">
        <v>2</v>
      </c>
      <c r="AM121" s="293">
        <f>AM122*AK123</f>
        <v>4276800</v>
      </c>
      <c r="AN121" s="238">
        <v>123</v>
      </c>
      <c r="AO121" s="239" t="s">
        <v>2</v>
      </c>
      <c r="AP121" s="293">
        <f>AP122*AN123</f>
        <v>4276800</v>
      </c>
      <c r="AQ121" s="238">
        <v>124</v>
      </c>
      <c r="AR121" s="239" t="s">
        <v>58</v>
      </c>
      <c r="AS121" s="293">
        <f>AS122*AQ123</f>
        <v>5755800</v>
      </c>
      <c r="AT121" s="238">
        <v>125</v>
      </c>
      <c r="AU121" s="239" t="s">
        <v>57</v>
      </c>
      <c r="AV121" s="253">
        <f>AV122*AT123</f>
        <v>6870100</v>
      </c>
      <c r="AW121" s="238">
        <v>126</v>
      </c>
      <c r="AX121" s="239" t="s">
        <v>59</v>
      </c>
      <c r="AY121" s="240">
        <f>AY122*AW123</f>
        <v>3699400</v>
      </c>
      <c r="AZ121" s="238">
        <v>127</v>
      </c>
      <c r="BA121" s="239" t="s">
        <v>59</v>
      </c>
      <c r="BB121" s="293">
        <f>BB122*AZ123</f>
        <v>3699400</v>
      </c>
      <c r="BC121" s="548"/>
      <c r="BE121" s="30"/>
      <c r="BF121" s="30"/>
      <c r="BG121" s="30"/>
      <c r="BH121" s="23"/>
      <c r="BI121" s="23"/>
      <c r="BJ121" s="23"/>
      <c r="BK121" s="23"/>
      <c r="BL121" s="23"/>
      <c r="BM121" s="23"/>
    </row>
    <row r="122" spans="1:65" s="17" customFormat="1" ht="24" customHeight="1" x14ac:dyDescent="0.3">
      <c r="A122" s="17">
        <v>2</v>
      </c>
      <c r="D122" s="45">
        <f>+D125</f>
        <v>1000</v>
      </c>
      <c r="E122" s="39"/>
      <c r="F122" s="364">
        <v>10</v>
      </c>
      <c r="G122" s="241"/>
      <c r="H122" s="251"/>
      <c r="I122" s="242">
        <f>+I125+D122</f>
        <v>104000</v>
      </c>
      <c r="J122" s="251"/>
      <c r="K122" s="251"/>
      <c r="L122" s="315">
        <f>+L125+$D122</f>
        <v>106000</v>
      </c>
      <c r="M122" s="241"/>
      <c r="N122" s="251"/>
      <c r="O122" s="316">
        <f>+O125+$D122</f>
        <v>109000</v>
      </c>
      <c r="P122" s="241"/>
      <c r="Q122" s="251"/>
      <c r="R122" s="242">
        <f>+R125+$D122</f>
        <v>109000</v>
      </c>
      <c r="S122" s="241"/>
      <c r="T122" s="251"/>
      <c r="U122" s="316">
        <f>+U125+$D122</f>
        <v>107000</v>
      </c>
      <c r="V122" s="241"/>
      <c r="W122" s="251"/>
      <c r="X122" s="316">
        <f>+X125+$D122</f>
        <v>105000</v>
      </c>
      <c r="Y122" s="474"/>
      <c r="Z122" s="474"/>
      <c r="AA122" s="322"/>
      <c r="AB122" s="241"/>
      <c r="AC122" s="251"/>
      <c r="AD122" s="316">
        <f>+AD125+$D122</f>
        <v>109000</v>
      </c>
      <c r="AE122" s="241"/>
      <c r="AF122" s="251"/>
      <c r="AG122" s="316">
        <f>+AG125+$D122</f>
        <v>103000</v>
      </c>
      <c r="AH122" s="241"/>
      <c r="AI122" s="251"/>
      <c r="AJ122" s="316">
        <f>+AJ125+$D122</f>
        <v>106000</v>
      </c>
      <c r="AK122" s="241"/>
      <c r="AL122" s="251"/>
      <c r="AM122" s="316">
        <f>+AM125+$D122</f>
        <v>108000</v>
      </c>
      <c r="AN122" s="241"/>
      <c r="AO122" s="251"/>
      <c r="AP122" s="316">
        <f>+AP125+$D122</f>
        <v>108000</v>
      </c>
      <c r="AQ122" s="241"/>
      <c r="AR122" s="251"/>
      <c r="AS122" s="316">
        <f>+AS125+$D122</f>
        <v>106000</v>
      </c>
      <c r="AT122" s="241"/>
      <c r="AU122" s="251"/>
      <c r="AV122" s="318">
        <f>+AV125+$D122</f>
        <v>103000</v>
      </c>
      <c r="AW122" s="241"/>
      <c r="AX122" s="251"/>
      <c r="AY122" s="316">
        <f>+AY125+$D122</f>
        <v>106000</v>
      </c>
      <c r="AZ122" s="241"/>
      <c r="BA122" s="251"/>
      <c r="BB122" s="242">
        <f>+BB125+$D122</f>
        <v>106000</v>
      </c>
      <c r="BC122" s="545">
        <v>10</v>
      </c>
      <c r="BE122" s="30">
        <f>G123+J123+M123+P123+S123+V123+AB123+Y123+AQ123+AT123+AW123+AZ123+AE123</f>
        <v>616.90000000000009</v>
      </c>
      <c r="BF122" s="31">
        <f>BG122/BE122</f>
        <v>105678.39195979897</v>
      </c>
      <c r="BG122" s="31">
        <f>I121+L121+O121+R121+U121+X121+AD121+AA121+AS121+AV121+AY121+BB121+AG121</f>
        <v>65193000</v>
      </c>
      <c r="BH122" s="23"/>
      <c r="BI122" s="23"/>
      <c r="BJ122" s="23"/>
      <c r="BK122" s="23"/>
      <c r="BL122" s="23"/>
      <c r="BM122" s="23"/>
    </row>
    <row r="123" spans="1:65" s="17" customFormat="1" ht="24" customHeight="1" thickBot="1" x14ac:dyDescent="0.35">
      <c r="A123" s="17">
        <v>3</v>
      </c>
      <c r="D123" s="45"/>
      <c r="E123" s="39"/>
      <c r="F123" s="364"/>
      <c r="G123" s="310">
        <v>66.7</v>
      </c>
      <c r="H123" s="247"/>
      <c r="I123" s="248"/>
      <c r="J123" s="310">
        <v>54.3</v>
      </c>
      <c r="K123" s="247"/>
      <c r="L123" s="289"/>
      <c r="M123" s="310">
        <v>40.4</v>
      </c>
      <c r="N123" s="247"/>
      <c r="O123" s="289"/>
      <c r="P123" s="310">
        <v>40.4</v>
      </c>
      <c r="Q123" s="314"/>
      <c r="R123" s="250"/>
      <c r="S123" s="310">
        <v>54.1</v>
      </c>
      <c r="T123" s="247"/>
      <c r="U123" s="289"/>
      <c r="V123" s="310">
        <v>67.2</v>
      </c>
      <c r="W123" s="247"/>
      <c r="X123" s="248"/>
      <c r="Y123" s="530"/>
      <c r="Z123" s="485"/>
      <c r="AA123" s="486"/>
      <c r="AB123" s="246">
        <v>35.799999999999997</v>
      </c>
      <c r="AC123" s="247"/>
      <c r="AD123" s="248"/>
      <c r="AE123" s="310">
        <v>67.2</v>
      </c>
      <c r="AF123" s="247"/>
      <c r="AG123" s="248"/>
      <c r="AH123" s="310">
        <v>54.1</v>
      </c>
      <c r="AI123" s="247"/>
      <c r="AJ123" s="248"/>
      <c r="AK123" s="310">
        <f>+AK126</f>
        <v>39.6</v>
      </c>
      <c r="AL123" s="247"/>
      <c r="AM123" s="248"/>
      <c r="AN123" s="310">
        <f>+AK123</f>
        <v>39.6</v>
      </c>
      <c r="AO123" s="247"/>
      <c r="AP123" s="248"/>
      <c r="AQ123" s="310">
        <v>54.3</v>
      </c>
      <c r="AR123" s="247"/>
      <c r="AS123" s="248"/>
      <c r="AT123" s="310">
        <v>66.7</v>
      </c>
      <c r="AU123" s="247"/>
      <c r="AV123" s="289"/>
      <c r="AW123" s="310">
        <v>34.9</v>
      </c>
      <c r="AX123" s="247"/>
      <c r="AY123" s="248"/>
      <c r="AZ123" s="310">
        <v>34.9</v>
      </c>
      <c r="BA123" s="247"/>
      <c r="BB123" s="248"/>
      <c r="BC123" s="546"/>
      <c r="BE123" s="30"/>
      <c r="BF123" s="30"/>
      <c r="BG123" s="30"/>
      <c r="BH123" s="23"/>
      <c r="BI123" s="23"/>
      <c r="BJ123" s="23"/>
      <c r="BK123" s="23"/>
      <c r="BL123" s="23"/>
      <c r="BM123" s="23"/>
    </row>
    <row r="124" spans="1:65" s="17" customFormat="1" ht="24" customHeight="1" x14ac:dyDescent="0.3">
      <c r="A124" s="17">
        <v>1</v>
      </c>
      <c r="D124" s="45"/>
      <c r="E124" s="39"/>
      <c r="F124" s="378"/>
      <c r="G124" s="550">
        <v>96</v>
      </c>
      <c r="H124" s="543" t="s">
        <v>57</v>
      </c>
      <c r="I124" s="319">
        <f>I125*G126</f>
        <v>6870100</v>
      </c>
      <c r="J124" s="550">
        <v>97</v>
      </c>
      <c r="K124" s="543" t="s">
        <v>58</v>
      </c>
      <c r="L124" s="319">
        <f>L125*J126</f>
        <v>5701500</v>
      </c>
      <c r="M124" s="550">
        <v>98</v>
      </c>
      <c r="N124" s="543" t="s">
        <v>2</v>
      </c>
      <c r="O124" s="319">
        <f>O125*M126</f>
        <v>4363200</v>
      </c>
      <c r="P124" s="550">
        <v>99</v>
      </c>
      <c r="Q124" s="543" t="s">
        <v>2</v>
      </c>
      <c r="R124" s="319">
        <f>R125*P126</f>
        <v>4363200</v>
      </c>
      <c r="S124" s="550">
        <v>100</v>
      </c>
      <c r="T124" s="543" t="s">
        <v>58</v>
      </c>
      <c r="U124" s="319">
        <f>U125*S126</f>
        <v>5734600</v>
      </c>
      <c r="V124" s="550">
        <v>101</v>
      </c>
      <c r="W124" s="543" t="s">
        <v>57</v>
      </c>
      <c r="X124" s="319">
        <f>X125*V126</f>
        <v>6988800</v>
      </c>
      <c r="Y124" s="550">
        <v>102</v>
      </c>
      <c r="Z124" s="543" t="s">
        <v>59</v>
      </c>
      <c r="AA124" s="319">
        <f>AA125*Y126</f>
        <v>0</v>
      </c>
      <c r="AB124" s="550">
        <v>103</v>
      </c>
      <c r="AC124" s="543" t="s">
        <v>59</v>
      </c>
      <c r="AD124" s="319">
        <f>AD125*AB126</f>
        <v>3866399.9999999995</v>
      </c>
      <c r="AE124" s="550">
        <v>104</v>
      </c>
      <c r="AF124" s="543" t="s">
        <v>57</v>
      </c>
      <c r="AG124" s="319">
        <f>AG125*AE126</f>
        <v>6854400</v>
      </c>
      <c r="AH124" s="550">
        <v>105</v>
      </c>
      <c r="AI124" s="543" t="s">
        <v>58</v>
      </c>
      <c r="AJ124" s="319">
        <f>AJ125*AH126</f>
        <v>5680500</v>
      </c>
      <c r="AK124" s="550">
        <v>106</v>
      </c>
      <c r="AL124" s="543" t="s">
        <v>2</v>
      </c>
      <c r="AM124" s="319">
        <f>AM125*AK126</f>
        <v>4237200</v>
      </c>
      <c r="AN124" s="550">
        <v>107</v>
      </c>
      <c r="AO124" s="543" t="s">
        <v>2</v>
      </c>
      <c r="AP124" s="319">
        <f>AP125*AN126</f>
        <v>4237200</v>
      </c>
      <c r="AQ124" s="550">
        <v>108</v>
      </c>
      <c r="AR124" s="543" t="s">
        <v>58</v>
      </c>
      <c r="AS124" s="319">
        <f>AS125*AQ126</f>
        <v>5701500</v>
      </c>
      <c r="AT124" s="550">
        <v>109</v>
      </c>
      <c r="AU124" s="543" t="s">
        <v>57</v>
      </c>
      <c r="AV124" s="319">
        <f>AV125*AT126</f>
        <v>6803400</v>
      </c>
      <c r="AW124" s="550">
        <v>110</v>
      </c>
      <c r="AX124" s="543" t="s">
        <v>59</v>
      </c>
      <c r="AY124" s="319">
        <f>AY125*AW126</f>
        <v>3664500</v>
      </c>
      <c r="AZ124" s="550">
        <v>111</v>
      </c>
      <c r="BA124" s="543" t="s">
        <v>59</v>
      </c>
      <c r="BB124" s="319">
        <f>BB125*AZ126</f>
        <v>3664500</v>
      </c>
      <c r="BC124" s="548"/>
      <c r="BE124" s="30"/>
      <c r="BF124" s="30"/>
      <c r="BG124" s="30"/>
      <c r="BH124" s="23"/>
      <c r="BI124" s="23"/>
      <c r="BJ124" s="23"/>
      <c r="BK124" s="23"/>
      <c r="BL124" s="23"/>
      <c r="BM124" s="23"/>
    </row>
    <row r="125" spans="1:65" s="17" customFormat="1" ht="24" customHeight="1" x14ac:dyDescent="0.3">
      <c r="A125" s="17">
        <v>2</v>
      </c>
      <c r="D125" s="45">
        <f>+D128</f>
        <v>1000</v>
      </c>
      <c r="E125" s="39"/>
      <c r="F125" s="364">
        <v>9</v>
      </c>
      <c r="G125" s="483"/>
      <c r="H125" s="474"/>
      <c r="I125" s="322">
        <f>+I128+D125</f>
        <v>103000</v>
      </c>
      <c r="J125" s="483"/>
      <c r="K125" s="474"/>
      <c r="L125" s="322">
        <f>+L128+$D125</f>
        <v>105000</v>
      </c>
      <c r="M125" s="483"/>
      <c r="N125" s="474"/>
      <c r="O125" s="322">
        <f>+O128+$D125</f>
        <v>108000</v>
      </c>
      <c r="P125" s="483"/>
      <c r="Q125" s="474"/>
      <c r="R125" s="322">
        <f>+R128+$D125</f>
        <v>108000</v>
      </c>
      <c r="S125" s="483"/>
      <c r="T125" s="474"/>
      <c r="U125" s="322">
        <f>+U128+$D125</f>
        <v>106000</v>
      </c>
      <c r="V125" s="483"/>
      <c r="W125" s="474"/>
      <c r="X125" s="322">
        <f>+X128+$D125</f>
        <v>104000</v>
      </c>
      <c r="Y125" s="483"/>
      <c r="Z125" s="474"/>
      <c r="AA125" s="322"/>
      <c r="AB125" s="483"/>
      <c r="AC125" s="474"/>
      <c r="AD125" s="322">
        <f>+AD128+$D125</f>
        <v>108000</v>
      </c>
      <c r="AE125" s="483"/>
      <c r="AF125" s="474"/>
      <c r="AG125" s="322">
        <f>+AG128+$D125</f>
        <v>102000</v>
      </c>
      <c r="AH125" s="483"/>
      <c r="AI125" s="474"/>
      <c r="AJ125" s="322">
        <f>+AJ128+$D125</f>
        <v>105000</v>
      </c>
      <c r="AK125" s="483"/>
      <c r="AL125" s="474"/>
      <c r="AM125" s="322">
        <f>+AM128+$D125</f>
        <v>107000</v>
      </c>
      <c r="AN125" s="483"/>
      <c r="AO125" s="474"/>
      <c r="AP125" s="322">
        <f>+AP128+$D125</f>
        <v>107000</v>
      </c>
      <c r="AQ125" s="483"/>
      <c r="AR125" s="474"/>
      <c r="AS125" s="322">
        <f>+AS128+$D125</f>
        <v>105000</v>
      </c>
      <c r="AT125" s="483"/>
      <c r="AU125" s="474"/>
      <c r="AV125" s="322">
        <f>+AV128+$D125</f>
        <v>102000</v>
      </c>
      <c r="AW125" s="483"/>
      <c r="AX125" s="474"/>
      <c r="AY125" s="322">
        <f>+AY128+$D125</f>
        <v>105000</v>
      </c>
      <c r="AZ125" s="483"/>
      <c r="BA125" s="474"/>
      <c r="BB125" s="322">
        <f>+BB128+$D125</f>
        <v>105000</v>
      </c>
      <c r="BC125" s="545">
        <v>9</v>
      </c>
      <c r="BE125" s="30">
        <f>G126+J126+M126+P126+S126+V126+AB126+Y126+AQ126+AT126+AW126+AZ126+AE126</f>
        <v>616.90000000000009</v>
      </c>
      <c r="BF125" s="31">
        <f>BG125/BE125</f>
        <v>104678.39195979897</v>
      </c>
      <c r="BG125" s="31">
        <f>I124+L124+O124+R124+U124+X124+AD124+AA124+AS124+AV124+AY124+BB124+AG124</f>
        <v>64576100</v>
      </c>
      <c r="BH125" s="23"/>
      <c r="BI125" s="23"/>
      <c r="BJ125" s="23"/>
      <c r="BK125" s="23"/>
      <c r="BL125" s="23"/>
      <c r="BM125" s="23"/>
    </row>
    <row r="126" spans="1:65" s="17" customFormat="1" ht="24" customHeight="1" thickBot="1" x14ac:dyDescent="0.35">
      <c r="A126" s="17">
        <v>3</v>
      </c>
      <c r="D126" s="45"/>
      <c r="E126" s="39"/>
      <c r="F126" s="379"/>
      <c r="G126" s="552">
        <v>66.7</v>
      </c>
      <c r="H126" s="553"/>
      <c r="I126" s="554"/>
      <c r="J126" s="552">
        <v>54.3</v>
      </c>
      <c r="K126" s="553"/>
      <c r="L126" s="554"/>
      <c r="M126" s="552">
        <v>40.4</v>
      </c>
      <c r="N126" s="553"/>
      <c r="O126" s="554"/>
      <c r="P126" s="552">
        <v>40.4</v>
      </c>
      <c r="Q126" s="553"/>
      <c r="R126" s="554"/>
      <c r="S126" s="552">
        <v>54.1</v>
      </c>
      <c r="T126" s="553"/>
      <c r="U126" s="554"/>
      <c r="V126" s="552">
        <v>67.2</v>
      </c>
      <c r="W126" s="553"/>
      <c r="X126" s="554"/>
      <c r="Y126" s="552"/>
      <c r="Z126" s="553"/>
      <c r="AA126" s="554"/>
      <c r="AB126" s="552">
        <v>35.799999999999997</v>
      </c>
      <c r="AC126" s="553"/>
      <c r="AD126" s="554"/>
      <c r="AE126" s="552">
        <v>67.2</v>
      </c>
      <c r="AF126" s="553"/>
      <c r="AG126" s="554"/>
      <c r="AH126" s="552">
        <v>54.1</v>
      </c>
      <c r="AI126" s="553"/>
      <c r="AJ126" s="554"/>
      <c r="AK126" s="552">
        <f>+AK129</f>
        <v>39.6</v>
      </c>
      <c r="AL126" s="553"/>
      <c r="AM126" s="554"/>
      <c r="AN126" s="552">
        <f>+AK126</f>
        <v>39.6</v>
      </c>
      <c r="AO126" s="553"/>
      <c r="AP126" s="554"/>
      <c r="AQ126" s="552">
        <v>54.3</v>
      </c>
      <c r="AR126" s="553"/>
      <c r="AS126" s="554"/>
      <c r="AT126" s="552">
        <v>66.7</v>
      </c>
      <c r="AU126" s="553"/>
      <c r="AV126" s="554"/>
      <c r="AW126" s="552">
        <v>34.9</v>
      </c>
      <c r="AX126" s="553"/>
      <c r="AY126" s="554"/>
      <c r="AZ126" s="552">
        <v>34.9</v>
      </c>
      <c r="BA126" s="553"/>
      <c r="BB126" s="554"/>
      <c r="BC126" s="546"/>
      <c r="BE126" s="30"/>
      <c r="BF126" s="30"/>
      <c r="BG126" s="30"/>
      <c r="BH126" s="23"/>
      <c r="BI126" s="23"/>
      <c r="BJ126" s="23"/>
      <c r="BK126" s="23"/>
      <c r="BL126" s="23"/>
      <c r="BM126" s="23"/>
    </row>
    <row r="127" spans="1:65" s="17" customFormat="1" ht="24" customHeight="1" x14ac:dyDescent="0.3">
      <c r="A127" s="17">
        <v>1</v>
      </c>
      <c r="D127" s="45"/>
      <c r="E127" s="39"/>
      <c r="F127" s="364"/>
      <c r="G127" s="249">
        <v>80</v>
      </c>
      <c r="H127" s="239" t="s">
        <v>57</v>
      </c>
      <c r="I127" s="293">
        <f>I128*G129</f>
        <v>6803400</v>
      </c>
      <c r="J127" s="290">
        <v>81</v>
      </c>
      <c r="K127" s="324" t="s">
        <v>58</v>
      </c>
      <c r="L127" s="293">
        <f>L128*J129</f>
        <v>5647200</v>
      </c>
      <c r="M127" s="249">
        <v>82</v>
      </c>
      <c r="N127" s="239" t="s">
        <v>2</v>
      </c>
      <c r="O127" s="293">
        <f>O128*M129</f>
        <v>4322800</v>
      </c>
      <c r="P127" s="249">
        <v>83</v>
      </c>
      <c r="Q127" s="239" t="s">
        <v>2</v>
      </c>
      <c r="R127" s="293">
        <f>R128*P129</f>
        <v>4322800</v>
      </c>
      <c r="S127" s="249">
        <v>84</v>
      </c>
      <c r="T127" s="239" t="s">
        <v>58</v>
      </c>
      <c r="U127" s="293">
        <f>U128*S129</f>
        <v>5680500</v>
      </c>
      <c r="V127" s="249">
        <v>85</v>
      </c>
      <c r="W127" s="441" t="s">
        <v>57</v>
      </c>
      <c r="X127" s="293">
        <f>X128*V129</f>
        <v>6921600</v>
      </c>
      <c r="Y127" s="481">
        <v>86</v>
      </c>
      <c r="Z127" s="543" t="s">
        <v>59</v>
      </c>
      <c r="AA127" s="319">
        <f>AA128*Y129</f>
        <v>0</v>
      </c>
      <c r="AB127" s="249">
        <v>87</v>
      </c>
      <c r="AC127" s="239" t="s">
        <v>59</v>
      </c>
      <c r="AD127" s="293">
        <f>AD128*AB129</f>
        <v>3830599.9999999995</v>
      </c>
      <c r="AE127" s="238">
        <v>88</v>
      </c>
      <c r="AF127" s="239" t="s">
        <v>57</v>
      </c>
      <c r="AG127" s="293">
        <f>AG128*AE129</f>
        <v>6787200</v>
      </c>
      <c r="AH127" s="238">
        <v>89</v>
      </c>
      <c r="AI127" s="239" t="s">
        <v>58</v>
      </c>
      <c r="AJ127" s="293">
        <f>AJ128*AH129</f>
        <v>5626400</v>
      </c>
      <c r="AK127" s="238">
        <v>90</v>
      </c>
      <c r="AL127" s="239" t="s">
        <v>2</v>
      </c>
      <c r="AM127" s="293">
        <f>AM128*AK129</f>
        <v>4197600</v>
      </c>
      <c r="AN127" s="238">
        <v>91</v>
      </c>
      <c r="AO127" s="239" t="s">
        <v>2</v>
      </c>
      <c r="AP127" s="293">
        <f>AP128*AN129</f>
        <v>4197600</v>
      </c>
      <c r="AQ127" s="238">
        <v>92</v>
      </c>
      <c r="AR127" s="239" t="s">
        <v>58</v>
      </c>
      <c r="AS127" s="293">
        <f>AS128*AQ129</f>
        <v>5647200</v>
      </c>
      <c r="AT127" s="238">
        <v>93</v>
      </c>
      <c r="AU127" s="239" t="s">
        <v>57</v>
      </c>
      <c r="AV127" s="293">
        <f>AV128*AT129</f>
        <v>6736700</v>
      </c>
      <c r="AW127" s="290">
        <v>94</v>
      </c>
      <c r="AX127" s="239" t="s">
        <v>59</v>
      </c>
      <c r="AY127" s="293">
        <f>AY128*AW129</f>
        <v>3629600</v>
      </c>
      <c r="AZ127" s="249">
        <v>95</v>
      </c>
      <c r="BA127" s="441" t="s">
        <v>59</v>
      </c>
      <c r="BB127" s="293">
        <f>BB128*AZ129</f>
        <v>3629600</v>
      </c>
      <c r="BC127" s="548"/>
      <c r="BE127" s="30"/>
      <c r="BF127" s="30"/>
      <c r="BG127" s="30"/>
      <c r="BH127" s="23"/>
      <c r="BI127" s="23"/>
      <c r="BJ127" s="23"/>
      <c r="BK127" s="23"/>
      <c r="BL127" s="23"/>
      <c r="BM127" s="23"/>
    </row>
    <row r="128" spans="1:65" s="17" customFormat="1" ht="24" customHeight="1" x14ac:dyDescent="0.3">
      <c r="A128" s="17">
        <v>2</v>
      </c>
      <c r="D128" s="45">
        <f>+D131</f>
        <v>1000</v>
      </c>
      <c r="E128" s="39"/>
      <c r="F128" s="364">
        <v>8</v>
      </c>
      <c r="G128" s="241"/>
      <c r="H128" s="251"/>
      <c r="I128" s="242">
        <f>+I131+D128</f>
        <v>102000</v>
      </c>
      <c r="J128" s="251"/>
      <c r="K128" s="251"/>
      <c r="L128" s="315">
        <f>+L131+$D128</f>
        <v>104000</v>
      </c>
      <c r="M128" s="241"/>
      <c r="N128" s="251"/>
      <c r="O128" s="316">
        <f>+O131+$D128</f>
        <v>107000</v>
      </c>
      <c r="P128" s="241"/>
      <c r="Q128" s="251"/>
      <c r="R128" s="316">
        <f>+R131+$D128</f>
        <v>107000</v>
      </c>
      <c r="S128" s="241"/>
      <c r="T128" s="251"/>
      <c r="U128" s="316">
        <f>+U131+$D128</f>
        <v>105000</v>
      </c>
      <c r="V128" s="241"/>
      <c r="W128" s="251"/>
      <c r="X128" s="316">
        <f>+X131+$D128</f>
        <v>103000</v>
      </c>
      <c r="Y128" s="483"/>
      <c r="Z128" s="474"/>
      <c r="AA128" s="322"/>
      <c r="AB128" s="241"/>
      <c r="AC128" s="251"/>
      <c r="AD128" s="242">
        <f>+AD131+$D128</f>
        <v>107000</v>
      </c>
      <c r="AE128" s="241"/>
      <c r="AF128" s="251"/>
      <c r="AG128" s="316">
        <f>+AG131+$D128</f>
        <v>101000</v>
      </c>
      <c r="AH128" s="241"/>
      <c r="AI128" s="251"/>
      <c r="AJ128" s="316">
        <f>+AJ131+$D128</f>
        <v>104000</v>
      </c>
      <c r="AK128" s="241"/>
      <c r="AL128" s="251"/>
      <c r="AM128" s="316">
        <f>+AM131+$D128</f>
        <v>106000</v>
      </c>
      <c r="AN128" s="241"/>
      <c r="AO128" s="251"/>
      <c r="AP128" s="316">
        <f>+AP131+$D128</f>
        <v>106000</v>
      </c>
      <c r="AQ128" s="241"/>
      <c r="AR128" s="251"/>
      <c r="AS128" s="316">
        <f>+AS131+$D128</f>
        <v>104000</v>
      </c>
      <c r="AT128" s="241"/>
      <c r="AU128" s="251"/>
      <c r="AV128" s="316">
        <f>+AV131+$D128</f>
        <v>101000</v>
      </c>
      <c r="AW128" s="251"/>
      <c r="AX128" s="251"/>
      <c r="AY128" s="242">
        <f>+AY131+$D128</f>
        <v>104000</v>
      </c>
      <c r="AZ128" s="241"/>
      <c r="BA128" s="251"/>
      <c r="BB128" s="242">
        <f>+BB131+$D128</f>
        <v>104000</v>
      </c>
      <c r="BC128" s="545">
        <v>8</v>
      </c>
      <c r="BE128" s="30">
        <f>G129+J129+M129+P129+S129+V129+AB129+Y129+AQ129+AT129+AW129+AZ129+AE129</f>
        <v>616.90000000000009</v>
      </c>
      <c r="BF128" s="31">
        <f>BG128/BE128</f>
        <v>103678.39195979897</v>
      </c>
      <c r="BG128" s="31">
        <f>I127+L127+O127+R127+U127+X127+AD127+AA127+AS127+AV127+AY127+BB127+AG127</f>
        <v>63959200</v>
      </c>
      <c r="BH128" s="23"/>
      <c r="BI128" s="23"/>
      <c r="BJ128" s="23"/>
      <c r="BK128" s="23"/>
      <c r="BL128" s="23"/>
      <c r="BM128" s="23"/>
    </row>
    <row r="129" spans="1:65" s="17" customFormat="1" ht="24" customHeight="1" thickBot="1" x14ac:dyDescent="0.35">
      <c r="A129" s="17">
        <v>3</v>
      </c>
      <c r="D129" s="45"/>
      <c r="E129" s="39"/>
      <c r="F129" s="379"/>
      <c r="G129" s="522">
        <v>66.7</v>
      </c>
      <c r="H129" s="247"/>
      <c r="I129" s="248"/>
      <c r="J129" s="310">
        <v>54.3</v>
      </c>
      <c r="K129" s="314"/>
      <c r="L129" s="289"/>
      <c r="M129" s="310">
        <v>40.4</v>
      </c>
      <c r="N129" s="247"/>
      <c r="O129" s="313"/>
      <c r="P129" s="310">
        <v>40.4</v>
      </c>
      <c r="Q129" s="549"/>
      <c r="R129" s="289"/>
      <c r="S129" s="310">
        <v>54.1</v>
      </c>
      <c r="T129" s="247"/>
      <c r="U129" s="289"/>
      <c r="V129" s="310">
        <v>67.2</v>
      </c>
      <c r="W129" s="247"/>
      <c r="X129" s="248"/>
      <c r="Y129" s="484"/>
      <c r="Z129" s="485"/>
      <c r="AA129" s="486"/>
      <c r="AB129" s="246">
        <v>35.799999999999997</v>
      </c>
      <c r="AC129" s="314"/>
      <c r="AD129" s="248"/>
      <c r="AE129" s="310">
        <v>67.2</v>
      </c>
      <c r="AF129" s="247"/>
      <c r="AG129" s="248"/>
      <c r="AH129" s="310">
        <v>54.1</v>
      </c>
      <c r="AI129" s="247"/>
      <c r="AJ129" s="248"/>
      <c r="AK129" s="310">
        <f>+AK132</f>
        <v>39.6</v>
      </c>
      <c r="AL129" s="247"/>
      <c r="AM129" s="248"/>
      <c r="AN129" s="310">
        <f>+AK129</f>
        <v>39.6</v>
      </c>
      <c r="AO129" s="247"/>
      <c r="AP129" s="248"/>
      <c r="AQ129" s="310">
        <v>54.3</v>
      </c>
      <c r="AR129" s="247"/>
      <c r="AS129" s="248"/>
      <c r="AT129" s="310">
        <v>66.7</v>
      </c>
      <c r="AU129" s="247"/>
      <c r="AV129" s="248"/>
      <c r="AW129" s="310">
        <v>34.9</v>
      </c>
      <c r="AX129" s="247"/>
      <c r="AY129" s="289"/>
      <c r="AZ129" s="310">
        <v>34.9</v>
      </c>
      <c r="BA129" s="247"/>
      <c r="BB129" s="248"/>
      <c r="BC129" s="546"/>
      <c r="BE129" s="30"/>
      <c r="BF129" s="30"/>
      <c r="BG129" s="30"/>
      <c r="BH129" s="23"/>
      <c r="BI129" s="23"/>
      <c r="BJ129" s="23"/>
      <c r="BK129" s="23"/>
      <c r="BL129" s="23"/>
      <c r="BM129" s="23"/>
    </row>
    <row r="130" spans="1:65" s="17" customFormat="1" ht="24" customHeight="1" x14ac:dyDescent="0.3">
      <c r="A130" s="17">
        <v>1</v>
      </c>
      <c r="D130" s="45"/>
      <c r="E130" s="39"/>
      <c r="F130" s="364"/>
      <c r="G130" s="550">
        <v>64</v>
      </c>
      <c r="H130" s="543" t="s">
        <v>57</v>
      </c>
      <c r="I130" s="319">
        <f>I131*G132</f>
        <v>6736700</v>
      </c>
      <c r="J130" s="550">
        <v>65</v>
      </c>
      <c r="K130" s="543" t="s">
        <v>58</v>
      </c>
      <c r="L130" s="319">
        <f>L131*J132</f>
        <v>5592900</v>
      </c>
      <c r="M130" s="550">
        <v>66</v>
      </c>
      <c r="N130" s="543" t="s">
        <v>2</v>
      </c>
      <c r="O130" s="319">
        <f>O131*M132</f>
        <v>4282400</v>
      </c>
      <c r="P130" s="550">
        <v>67</v>
      </c>
      <c r="Q130" s="543" t="s">
        <v>2</v>
      </c>
      <c r="R130" s="319">
        <f>R131*P132</f>
        <v>4282400</v>
      </c>
      <c r="S130" s="550">
        <v>68</v>
      </c>
      <c r="T130" s="543" t="s">
        <v>58</v>
      </c>
      <c r="U130" s="319">
        <f>U131*S132</f>
        <v>5626400</v>
      </c>
      <c r="V130" s="550">
        <v>69</v>
      </c>
      <c r="W130" s="543" t="s">
        <v>57</v>
      </c>
      <c r="X130" s="319">
        <f>X131*V132</f>
        <v>6854400</v>
      </c>
      <c r="Y130" s="550">
        <v>70</v>
      </c>
      <c r="Z130" s="543" t="s">
        <v>59</v>
      </c>
      <c r="AA130" s="319">
        <f>AA131*Y132</f>
        <v>0</v>
      </c>
      <c r="AB130" s="550">
        <v>71</v>
      </c>
      <c r="AC130" s="543" t="s">
        <v>59</v>
      </c>
      <c r="AD130" s="319">
        <f>AD131*AB132</f>
        <v>3794799.9999999995</v>
      </c>
      <c r="AE130" s="550">
        <v>72</v>
      </c>
      <c r="AF130" s="543" t="s">
        <v>57</v>
      </c>
      <c r="AG130" s="319">
        <f>AG131*AE132</f>
        <v>6720000</v>
      </c>
      <c r="AH130" s="550">
        <v>73</v>
      </c>
      <c r="AI130" s="543" t="s">
        <v>58</v>
      </c>
      <c r="AJ130" s="319">
        <f>AJ131*AH132</f>
        <v>5572300</v>
      </c>
      <c r="AK130" s="550">
        <v>74</v>
      </c>
      <c r="AL130" s="543" t="s">
        <v>2</v>
      </c>
      <c r="AM130" s="319">
        <f>AM131*AK132</f>
        <v>4158000</v>
      </c>
      <c r="AN130" s="550">
        <v>75</v>
      </c>
      <c r="AO130" s="543" t="s">
        <v>2</v>
      </c>
      <c r="AP130" s="319">
        <f>AP131*AN132</f>
        <v>4158000</v>
      </c>
      <c r="AQ130" s="550">
        <v>76</v>
      </c>
      <c r="AR130" s="543" t="s">
        <v>58</v>
      </c>
      <c r="AS130" s="319">
        <f>AS131*AQ132</f>
        <v>5592900</v>
      </c>
      <c r="AT130" s="550">
        <v>77</v>
      </c>
      <c r="AU130" s="543" t="s">
        <v>57</v>
      </c>
      <c r="AV130" s="319">
        <f>AV131*AT132</f>
        <v>6670000</v>
      </c>
      <c r="AW130" s="550">
        <v>78</v>
      </c>
      <c r="AX130" s="543" t="s">
        <v>59</v>
      </c>
      <c r="AY130" s="319">
        <f>AY131*AW132</f>
        <v>3594700</v>
      </c>
      <c r="AZ130" s="550">
        <v>79</v>
      </c>
      <c r="BA130" s="543" t="s">
        <v>59</v>
      </c>
      <c r="BB130" s="319">
        <f>BB131*AZ132</f>
        <v>3594700</v>
      </c>
      <c r="BC130" s="548"/>
      <c r="BE130" s="30"/>
      <c r="BF130" s="30"/>
      <c r="BG130" s="30"/>
      <c r="BH130" s="23"/>
      <c r="BI130" s="23"/>
      <c r="BJ130" s="23"/>
      <c r="BK130" s="23"/>
      <c r="BL130" s="23"/>
      <c r="BM130" s="23"/>
    </row>
    <row r="131" spans="1:65" s="17" customFormat="1" ht="24" customHeight="1" x14ac:dyDescent="0.3">
      <c r="A131" s="17">
        <v>2</v>
      </c>
      <c r="D131" s="45">
        <f>+D134</f>
        <v>1000</v>
      </c>
      <c r="E131" s="39"/>
      <c r="F131" s="364">
        <v>7</v>
      </c>
      <c r="G131" s="483"/>
      <c r="H131" s="474"/>
      <c r="I131" s="322">
        <f>+I134+D131</f>
        <v>101000</v>
      </c>
      <c r="J131" s="483"/>
      <c r="K131" s="474"/>
      <c r="L131" s="322">
        <f>+L134+$D131</f>
        <v>103000</v>
      </c>
      <c r="M131" s="483"/>
      <c r="N131" s="474"/>
      <c r="O131" s="322">
        <f>+O134+$D131</f>
        <v>106000</v>
      </c>
      <c r="P131" s="483"/>
      <c r="Q131" s="474"/>
      <c r="R131" s="322">
        <f>+R134+$D131</f>
        <v>106000</v>
      </c>
      <c r="S131" s="483"/>
      <c r="T131" s="474"/>
      <c r="U131" s="322">
        <f>+U134+$D131</f>
        <v>104000</v>
      </c>
      <c r="V131" s="483"/>
      <c r="W131" s="474"/>
      <c r="X131" s="322">
        <f>+X134+$D131</f>
        <v>102000</v>
      </c>
      <c r="Y131" s="483"/>
      <c r="Z131" s="474"/>
      <c r="AA131" s="322"/>
      <c r="AB131" s="483"/>
      <c r="AC131" s="474"/>
      <c r="AD131" s="322">
        <f>+AD134+$D131</f>
        <v>106000</v>
      </c>
      <c r="AE131" s="483"/>
      <c r="AF131" s="474"/>
      <c r="AG131" s="322">
        <f>+AG134+$D131</f>
        <v>100000</v>
      </c>
      <c r="AH131" s="483"/>
      <c r="AI131" s="474"/>
      <c r="AJ131" s="322">
        <f>+AJ134+$D131</f>
        <v>103000</v>
      </c>
      <c r="AK131" s="483"/>
      <c r="AL131" s="474"/>
      <c r="AM131" s="322">
        <f>+AM134+$D131</f>
        <v>105000</v>
      </c>
      <c r="AN131" s="483"/>
      <c r="AO131" s="474"/>
      <c r="AP131" s="322">
        <f>+AP134+$D131</f>
        <v>105000</v>
      </c>
      <c r="AQ131" s="483"/>
      <c r="AR131" s="474"/>
      <c r="AS131" s="322">
        <f>+AS134+$D131</f>
        <v>103000</v>
      </c>
      <c r="AT131" s="483"/>
      <c r="AU131" s="474"/>
      <c r="AV131" s="322">
        <f>+AV134+$D131</f>
        <v>100000</v>
      </c>
      <c r="AW131" s="483"/>
      <c r="AX131" s="474"/>
      <c r="AY131" s="322">
        <f>+AY134+$D131</f>
        <v>103000</v>
      </c>
      <c r="AZ131" s="483"/>
      <c r="BA131" s="474"/>
      <c r="BB131" s="322">
        <f>+BB134+$D131</f>
        <v>103000</v>
      </c>
      <c r="BC131" s="545">
        <v>7</v>
      </c>
      <c r="BE131" s="30">
        <f>G132+J132+M132+P132+S132+V132+AB132+Y132+AQ132+AT132+AW132+AZ132+AE132</f>
        <v>616.90000000000009</v>
      </c>
      <c r="BF131" s="31">
        <f>BG131/BE131</f>
        <v>102678.39195979897</v>
      </c>
      <c r="BG131" s="31">
        <f>I130+L130+O130+R130+U130+X130+AD130+AA130+AS130+AV130+AY130+BB130+AG130</f>
        <v>63342300</v>
      </c>
      <c r="BH131" s="23"/>
      <c r="BI131" s="23"/>
      <c r="BJ131" s="23"/>
      <c r="BK131" s="23"/>
      <c r="BL131" s="23"/>
      <c r="BM131" s="23"/>
    </row>
    <row r="132" spans="1:65" s="17" customFormat="1" ht="24" customHeight="1" thickBot="1" x14ac:dyDescent="0.35">
      <c r="A132" s="17">
        <v>3</v>
      </c>
      <c r="D132" s="45"/>
      <c r="E132" s="39"/>
      <c r="F132" s="379"/>
      <c r="G132" s="552">
        <v>66.7</v>
      </c>
      <c r="H132" s="553"/>
      <c r="I132" s="554"/>
      <c r="J132" s="552">
        <v>54.3</v>
      </c>
      <c r="K132" s="553"/>
      <c r="L132" s="554"/>
      <c r="M132" s="552">
        <v>40.4</v>
      </c>
      <c r="N132" s="553"/>
      <c r="O132" s="554"/>
      <c r="P132" s="552">
        <v>40.4</v>
      </c>
      <c r="Q132" s="553"/>
      <c r="R132" s="554"/>
      <c r="S132" s="552">
        <v>54.1</v>
      </c>
      <c r="T132" s="553"/>
      <c r="U132" s="554"/>
      <c r="V132" s="552">
        <v>67.2</v>
      </c>
      <c r="W132" s="553"/>
      <c r="X132" s="554"/>
      <c r="Y132" s="552"/>
      <c r="Z132" s="553"/>
      <c r="AA132" s="554"/>
      <c r="AB132" s="552">
        <v>35.799999999999997</v>
      </c>
      <c r="AC132" s="553"/>
      <c r="AD132" s="554"/>
      <c r="AE132" s="552">
        <v>67.2</v>
      </c>
      <c r="AF132" s="553"/>
      <c r="AG132" s="554"/>
      <c r="AH132" s="552">
        <v>54.1</v>
      </c>
      <c r="AI132" s="553"/>
      <c r="AJ132" s="554"/>
      <c r="AK132" s="552">
        <f>+AK135</f>
        <v>39.6</v>
      </c>
      <c r="AL132" s="553"/>
      <c r="AM132" s="554"/>
      <c r="AN132" s="552">
        <f>+AK132</f>
        <v>39.6</v>
      </c>
      <c r="AO132" s="553"/>
      <c r="AP132" s="554"/>
      <c r="AQ132" s="552">
        <v>54.3</v>
      </c>
      <c r="AR132" s="553"/>
      <c r="AS132" s="554"/>
      <c r="AT132" s="552">
        <v>66.7</v>
      </c>
      <c r="AU132" s="553"/>
      <c r="AV132" s="554"/>
      <c r="AW132" s="552">
        <v>34.9</v>
      </c>
      <c r="AX132" s="553"/>
      <c r="AY132" s="554"/>
      <c r="AZ132" s="552">
        <v>34.9</v>
      </c>
      <c r="BA132" s="553"/>
      <c r="BB132" s="554"/>
      <c r="BC132" s="546"/>
      <c r="BE132" s="30"/>
      <c r="BF132" s="30"/>
      <c r="BG132" s="30"/>
      <c r="BH132" s="23"/>
      <c r="BI132" s="23"/>
      <c r="BJ132" s="23"/>
      <c r="BK132" s="23"/>
      <c r="BL132" s="23"/>
      <c r="BM132" s="23"/>
    </row>
    <row r="133" spans="1:65" s="17" customFormat="1" ht="24" customHeight="1" x14ac:dyDescent="0.3">
      <c r="A133" s="17">
        <v>1</v>
      </c>
      <c r="D133" s="45"/>
      <c r="E133" s="40"/>
      <c r="F133" s="364"/>
      <c r="G133" s="238">
        <v>48</v>
      </c>
      <c r="H133" s="239" t="s">
        <v>57</v>
      </c>
      <c r="I133" s="547">
        <f>I134*G135</f>
        <v>6670000</v>
      </c>
      <c r="J133" s="238">
        <v>49</v>
      </c>
      <c r="K133" s="324" t="s">
        <v>58</v>
      </c>
      <c r="L133" s="547">
        <f>L134*J135</f>
        <v>5538600</v>
      </c>
      <c r="M133" s="288">
        <v>50</v>
      </c>
      <c r="N133" s="239" t="s">
        <v>2</v>
      </c>
      <c r="O133" s="547">
        <f>O134*M135</f>
        <v>4242000</v>
      </c>
      <c r="P133" s="288">
        <v>51</v>
      </c>
      <c r="Q133" s="239" t="s">
        <v>2</v>
      </c>
      <c r="R133" s="547">
        <f>R134*P135</f>
        <v>4242000</v>
      </c>
      <c r="S133" s="329">
        <v>52</v>
      </c>
      <c r="T133" s="239" t="s">
        <v>58</v>
      </c>
      <c r="U133" s="547">
        <f>U134*S135</f>
        <v>5572300</v>
      </c>
      <c r="V133" s="238">
        <v>53</v>
      </c>
      <c r="W133" s="239" t="s">
        <v>57</v>
      </c>
      <c r="X133" s="547">
        <f>X134*V135</f>
        <v>6787200</v>
      </c>
      <c r="Y133" s="529">
        <v>54</v>
      </c>
      <c r="Z133" s="543" t="s">
        <v>59</v>
      </c>
      <c r="AA133" s="319">
        <f>AA134*Y135</f>
        <v>0</v>
      </c>
      <c r="AB133" s="288">
        <v>55</v>
      </c>
      <c r="AC133" s="239" t="s">
        <v>59</v>
      </c>
      <c r="AD133" s="240">
        <f>AD134*AB135</f>
        <v>3758999.9999999995</v>
      </c>
      <c r="AE133" s="238">
        <v>56</v>
      </c>
      <c r="AF133" s="239" t="s">
        <v>57</v>
      </c>
      <c r="AG133" s="293">
        <f>AG134*AE135</f>
        <v>6652800</v>
      </c>
      <c r="AH133" s="238">
        <v>57</v>
      </c>
      <c r="AI133" s="239" t="s">
        <v>58</v>
      </c>
      <c r="AJ133" s="293">
        <f>AJ134*AH135</f>
        <v>5518200</v>
      </c>
      <c r="AK133" s="238">
        <v>58</v>
      </c>
      <c r="AL133" s="239" t="s">
        <v>2</v>
      </c>
      <c r="AM133" s="293">
        <f>AM134*AK135</f>
        <v>4118400</v>
      </c>
      <c r="AN133" s="238">
        <v>59</v>
      </c>
      <c r="AO133" s="239" t="s">
        <v>2</v>
      </c>
      <c r="AP133" s="253">
        <f>AP134*AN135</f>
        <v>4118400</v>
      </c>
      <c r="AQ133" s="238">
        <v>60</v>
      </c>
      <c r="AR133" s="239" t="s">
        <v>58</v>
      </c>
      <c r="AS133" s="547">
        <f>AS134*AQ135</f>
        <v>5538600</v>
      </c>
      <c r="AT133" s="329">
        <v>61</v>
      </c>
      <c r="AU133" s="239" t="s">
        <v>57</v>
      </c>
      <c r="AV133" s="547">
        <f>AV134*AT135</f>
        <v>6603300</v>
      </c>
      <c r="AW133" s="288">
        <v>62</v>
      </c>
      <c r="AX133" s="239" t="s">
        <v>59</v>
      </c>
      <c r="AY133" s="240">
        <f>AY134*AW135</f>
        <v>3559800</v>
      </c>
      <c r="AZ133" s="288">
        <v>63</v>
      </c>
      <c r="BA133" s="441" t="s">
        <v>59</v>
      </c>
      <c r="BB133" s="293">
        <f>BB134*AZ135</f>
        <v>3559800</v>
      </c>
      <c r="BC133" s="548"/>
      <c r="BE133" s="30"/>
      <c r="BF133" s="30"/>
      <c r="BG133" s="30"/>
      <c r="BH133" s="23"/>
      <c r="BI133" s="23"/>
      <c r="BJ133" s="23"/>
      <c r="BK133" s="23"/>
      <c r="BL133" s="23"/>
      <c r="BM133" s="23"/>
    </row>
    <row r="134" spans="1:65" s="17" customFormat="1" ht="24" customHeight="1" x14ac:dyDescent="0.3">
      <c r="A134" s="17">
        <v>2</v>
      </c>
      <c r="D134" s="45">
        <v>1000</v>
      </c>
      <c r="E134" s="40">
        <v>1000</v>
      </c>
      <c r="F134" s="364">
        <v>6</v>
      </c>
      <c r="G134" s="241"/>
      <c r="H134" s="251"/>
      <c r="I134" s="316">
        <f>+I137+$D134</f>
        <v>100000</v>
      </c>
      <c r="J134" s="241"/>
      <c r="K134" s="251"/>
      <c r="L134" s="242">
        <f>+L137+$D134</f>
        <v>102000</v>
      </c>
      <c r="M134" s="251"/>
      <c r="N134" s="251"/>
      <c r="O134" s="317">
        <f>+O137+$D134</f>
        <v>105000</v>
      </c>
      <c r="P134" s="251"/>
      <c r="Q134" s="251"/>
      <c r="R134" s="315">
        <f>+R137+$D134</f>
        <v>105000</v>
      </c>
      <c r="S134" s="488"/>
      <c r="T134" s="251"/>
      <c r="U134" s="315">
        <f>+U137+$D134</f>
        <v>103000</v>
      </c>
      <c r="V134" s="241"/>
      <c r="W134" s="251"/>
      <c r="X134" s="242">
        <f>+X137+$D134</f>
        <v>101000</v>
      </c>
      <c r="Y134" s="474"/>
      <c r="Z134" s="474"/>
      <c r="AA134" s="322"/>
      <c r="AB134" s="251"/>
      <c r="AC134" s="251"/>
      <c r="AD134" s="242">
        <f>+AD137+$D134</f>
        <v>105000</v>
      </c>
      <c r="AE134" s="241"/>
      <c r="AF134" s="251"/>
      <c r="AG134" s="316">
        <f>+AG137+$D134</f>
        <v>99000</v>
      </c>
      <c r="AH134" s="241"/>
      <c r="AI134" s="251"/>
      <c r="AJ134" s="316">
        <f>+AJ137+$D134</f>
        <v>102000</v>
      </c>
      <c r="AK134" s="241"/>
      <c r="AL134" s="251"/>
      <c r="AM134" s="316">
        <f>+AM137+$D134</f>
        <v>104000</v>
      </c>
      <c r="AN134" s="241"/>
      <c r="AO134" s="251"/>
      <c r="AP134" s="318">
        <f>+AP137+$D134</f>
        <v>104000</v>
      </c>
      <c r="AQ134" s="241"/>
      <c r="AR134" s="251"/>
      <c r="AS134" s="315">
        <f>+AS137+$D134</f>
        <v>102000</v>
      </c>
      <c r="AT134" s="488"/>
      <c r="AU134" s="251"/>
      <c r="AV134" s="316">
        <f>+AV137+$D134</f>
        <v>99000</v>
      </c>
      <c r="AW134" s="251"/>
      <c r="AX134" s="251"/>
      <c r="AY134" s="316">
        <f>+AY137+$D134</f>
        <v>102000</v>
      </c>
      <c r="AZ134" s="251"/>
      <c r="BA134" s="251"/>
      <c r="BB134" s="242">
        <f>+BB137+$D134</f>
        <v>102000</v>
      </c>
      <c r="BC134" s="545">
        <v>6</v>
      </c>
      <c r="BE134" s="30">
        <f>G135+J135+M135+P135+S135+V135+AB135+Y135+AQ135+AT135+AW135+AE135+AZ135</f>
        <v>616.90000000000009</v>
      </c>
      <c r="BF134" s="31">
        <f>BG134/BE134</f>
        <v>101678.39195979897</v>
      </c>
      <c r="BG134" s="31">
        <f>I133+L133+O133+R133+U133+X133+AD133+AA133+AS133+AV133+AY133+AG133+BB133</f>
        <v>62725400</v>
      </c>
      <c r="BH134" s="23"/>
      <c r="BI134" s="23"/>
      <c r="BJ134" s="23"/>
      <c r="BK134" s="23"/>
      <c r="BL134" s="23"/>
      <c r="BM134" s="23"/>
    </row>
    <row r="135" spans="1:65" s="17" customFormat="1" ht="24" customHeight="1" thickBot="1" x14ac:dyDescent="0.35">
      <c r="A135" s="17">
        <v>3</v>
      </c>
      <c r="D135" s="45"/>
      <c r="E135" s="40"/>
      <c r="F135" s="379"/>
      <c r="G135" s="310">
        <v>66.7</v>
      </c>
      <c r="H135" s="314"/>
      <c r="I135" s="248"/>
      <c r="J135" s="310">
        <v>54.3</v>
      </c>
      <c r="K135" s="247"/>
      <c r="L135" s="248"/>
      <c r="M135" s="310">
        <v>40.4</v>
      </c>
      <c r="N135" s="247"/>
      <c r="O135" s="404"/>
      <c r="P135" s="310">
        <v>40.4</v>
      </c>
      <c r="Q135" s="247"/>
      <c r="R135" s="289"/>
      <c r="S135" s="310">
        <v>54.1</v>
      </c>
      <c r="T135" s="247"/>
      <c r="U135" s="289"/>
      <c r="V135" s="310">
        <v>67.2</v>
      </c>
      <c r="W135" s="247"/>
      <c r="X135" s="248"/>
      <c r="Y135" s="530"/>
      <c r="Z135" s="485"/>
      <c r="AA135" s="486"/>
      <c r="AB135" s="246">
        <v>35.799999999999997</v>
      </c>
      <c r="AC135" s="549"/>
      <c r="AD135" s="250"/>
      <c r="AE135" s="310">
        <v>67.2</v>
      </c>
      <c r="AF135" s="247"/>
      <c r="AG135" s="248"/>
      <c r="AH135" s="310">
        <v>54.1</v>
      </c>
      <c r="AI135" s="247"/>
      <c r="AJ135" s="248"/>
      <c r="AK135" s="310">
        <f>+AK138</f>
        <v>39.6</v>
      </c>
      <c r="AL135" s="247"/>
      <c r="AM135" s="248"/>
      <c r="AN135" s="310">
        <f>+AK135</f>
        <v>39.6</v>
      </c>
      <c r="AO135" s="247"/>
      <c r="AP135" s="289"/>
      <c r="AQ135" s="310">
        <v>54.3</v>
      </c>
      <c r="AR135" s="247"/>
      <c r="AS135" s="289"/>
      <c r="AT135" s="310">
        <v>66.7</v>
      </c>
      <c r="AU135" s="247"/>
      <c r="AV135" s="404"/>
      <c r="AW135" s="310">
        <v>34.9</v>
      </c>
      <c r="AX135" s="314"/>
      <c r="AY135" s="248"/>
      <c r="AZ135" s="396">
        <v>34.9</v>
      </c>
      <c r="BA135" s="247"/>
      <c r="BB135" s="248"/>
      <c r="BC135" s="546"/>
      <c r="BE135" s="30"/>
      <c r="BF135" s="30"/>
      <c r="BG135" s="30"/>
      <c r="BH135" s="23"/>
      <c r="BI135" s="23"/>
      <c r="BJ135" s="23"/>
      <c r="BK135" s="23"/>
      <c r="BL135" s="23"/>
      <c r="BM135" s="23"/>
    </row>
    <row r="136" spans="1:65" s="17" customFormat="1" ht="24" customHeight="1" x14ac:dyDescent="0.3">
      <c r="A136" s="17">
        <v>1</v>
      </c>
      <c r="D136" s="45"/>
      <c r="E136" s="40"/>
      <c r="F136" s="364"/>
      <c r="G136" s="550">
        <v>32</v>
      </c>
      <c r="H136" s="543" t="s">
        <v>57</v>
      </c>
      <c r="I136" s="319">
        <f>I137*G138</f>
        <v>6603300</v>
      </c>
      <c r="J136" s="550">
        <v>33</v>
      </c>
      <c r="K136" s="543" t="s">
        <v>58</v>
      </c>
      <c r="L136" s="319">
        <f>L137*J138</f>
        <v>5484300</v>
      </c>
      <c r="M136" s="550">
        <v>34</v>
      </c>
      <c r="N136" s="543" t="s">
        <v>2</v>
      </c>
      <c r="O136" s="319">
        <f>O137*M138</f>
        <v>4201600</v>
      </c>
      <c r="P136" s="550">
        <v>35</v>
      </c>
      <c r="Q136" s="543" t="s">
        <v>2</v>
      </c>
      <c r="R136" s="319">
        <f>R137*P138</f>
        <v>4201600</v>
      </c>
      <c r="S136" s="550">
        <v>36</v>
      </c>
      <c r="T136" s="543" t="s">
        <v>58</v>
      </c>
      <c r="U136" s="319">
        <f>U137*S138</f>
        <v>5518200</v>
      </c>
      <c r="V136" s="550">
        <v>37</v>
      </c>
      <c r="W136" s="543" t="s">
        <v>57</v>
      </c>
      <c r="X136" s="319">
        <f>X137*V138</f>
        <v>6720000</v>
      </c>
      <c r="Y136" s="550">
        <v>38</v>
      </c>
      <c r="Z136" s="543" t="s">
        <v>59</v>
      </c>
      <c r="AA136" s="319">
        <f>AA137*Y138</f>
        <v>0</v>
      </c>
      <c r="AB136" s="550">
        <v>39</v>
      </c>
      <c r="AC136" s="543" t="s">
        <v>59</v>
      </c>
      <c r="AD136" s="319">
        <f>AD137*AB138</f>
        <v>3723199.9999999995</v>
      </c>
      <c r="AE136" s="550">
        <v>40</v>
      </c>
      <c r="AF136" s="543" t="s">
        <v>57</v>
      </c>
      <c r="AG136" s="319">
        <f>AG137*AE138</f>
        <v>6585600</v>
      </c>
      <c r="AH136" s="550">
        <v>41</v>
      </c>
      <c r="AI136" s="543" t="s">
        <v>58</v>
      </c>
      <c r="AJ136" s="319">
        <f>AJ137*AH138</f>
        <v>5464100</v>
      </c>
      <c r="AK136" s="550">
        <v>42</v>
      </c>
      <c r="AL136" s="543" t="s">
        <v>2</v>
      </c>
      <c r="AM136" s="319">
        <f>AM137*AK138</f>
        <v>4078800</v>
      </c>
      <c r="AN136" s="550">
        <v>43</v>
      </c>
      <c r="AO136" s="543" t="s">
        <v>2</v>
      </c>
      <c r="AP136" s="319">
        <f>AP137*AN138</f>
        <v>4078800</v>
      </c>
      <c r="AQ136" s="550">
        <v>44</v>
      </c>
      <c r="AR136" s="543" t="s">
        <v>58</v>
      </c>
      <c r="AS136" s="319">
        <f>AS137*AQ138</f>
        <v>5484300</v>
      </c>
      <c r="AT136" s="550">
        <v>45</v>
      </c>
      <c r="AU136" s="543" t="s">
        <v>57</v>
      </c>
      <c r="AV136" s="319">
        <f>AV137*AT138</f>
        <v>6536600</v>
      </c>
      <c r="AW136" s="550">
        <v>46</v>
      </c>
      <c r="AX136" s="543" t="s">
        <v>59</v>
      </c>
      <c r="AY136" s="319">
        <f>AY137*AW138</f>
        <v>3524900</v>
      </c>
      <c r="AZ136" s="550">
        <v>47</v>
      </c>
      <c r="BA136" s="543" t="s">
        <v>59</v>
      </c>
      <c r="BB136" s="319">
        <f>BB137*AZ138</f>
        <v>3524900</v>
      </c>
      <c r="BC136" s="548"/>
      <c r="BE136" s="30"/>
      <c r="BF136" s="30"/>
      <c r="BG136" s="30"/>
      <c r="BH136" s="23"/>
      <c r="BI136" s="23"/>
      <c r="BJ136" s="23"/>
      <c r="BK136" s="23"/>
      <c r="BL136" s="23"/>
      <c r="BM136" s="23"/>
    </row>
    <row r="137" spans="1:65" s="17" customFormat="1" ht="24" customHeight="1" x14ac:dyDescent="0.3">
      <c r="A137" s="17">
        <v>2</v>
      </c>
      <c r="D137" s="45">
        <v>0</v>
      </c>
      <c r="E137" s="40">
        <v>1000</v>
      </c>
      <c r="F137" s="364">
        <v>5</v>
      </c>
      <c r="G137" s="483"/>
      <c r="H137" s="474"/>
      <c r="I137" s="322">
        <v>99000</v>
      </c>
      <c r="J137" s="483"/>
      <c r="K137" s="474"/>
      <c r="L137" s="322">
        <v>101000</v>
      </c>
      <c r="M137" s="483"/>
      <c r="N137" s="474"/>
      <c r="O137" s="322">
        <v>104000</v>
      </c>
      <c r="P137" s="483"/>
      <c r="Q137" s="474"/>
      <c r="R137" s="322">
        <v>104000</v>
      </c>
      <c r="S137" s="483"/>
      <c r="T137" s="474"/>
      <c r="U137" s="322">
        <v>102000</v>
      </c>
      <c r="V137" s="483"/>
      <c r="W137" s="474"/>
      <c r="X137" s="322">
        <v>100000</v>
      </c>
      <c r="Y137" s="483"/>
      <c r="Z137" s="474"/>
      <c r="AA137" s="322"/>
      <c r="AB137" s="483"/>
      <c r="AC137" s="474"/>
      <c r="AD137" s="322">
        <v>104000</v>
      </c>
      <c r="AE137" s="483"/>
      <c r="AF137" s="474"/>
      <c r="AG137" s="322">
        <v>98000</v>
      </c>
      <c r="AH137" s="483"/>
      <c r="AI137" s="474"/>
      <c r="AJ137" s="322">
        <v>101000</v>
      </c>
      <c r="AK137" s="483"/>
      <c r="AL137" s="474"/>
      <c r="AM137" s="322">
        <v>103000</v>
      </c>
      <c r="AN137" s="483"/>
      <c r="AO137" s="474"/>
      <c r="AP137" s="322">
        <v>103000</v>
      </c>
      <c r="AQ137" s="483"/>
      <c r="AR137" s="474"/>
      <c r="AS137" s="322">
        <v>101000</v>
      </c>
      <c r="AT137" s="483"/>
      <c r="AU137" s="474"/>
      <c r="AV137" s="322">
        <v>98000</v>
      </c>
      <c r="AW137" s="483"/>
      <c r="AX137" s="474"/>
      <c r="AY137" s="322">
        <v>101000</v>
      </c>
      <c r="AZ137" s="483"/>
      <c r="BA137" s="474"/>
      <c r="BB137" s="322">
        <v>101000</v>
      </c>
      <c r="BC137" s="545">
        <v>5</v>
      </c>
      <c r="BE137" s="30">
        <f>G138+J138+M138+P138+S138+V138+AB138+Y138+AQ138+AT138+AW138+AE138+AZ138</f>
        <v>616.90000000000009</v>
      </c>
      <c r="BF137" s="31">
        <f>BG137/BE137</f>
        <v>100678.39195979897</v>
      </c>
      <c r="BG137" s="31">
        <f>I136+L136+O136+R136+U136+X136+AD136+AA136+AS136+AV136+AY136+AG136+BB136</f>
        <v>62108500</v>
      </c>
      <c r="BH137" s="23"/>
      <c r="BI137" s="23"/>
      <c r="BJ137" s="23"/>
      <c r="BK137" s="23"/>
      <c r="BL137" s="23"/>
      <c r="BM137" s="23"/>
    </row>
    <row r="138" spans="1:65" s="17" customFormat="1" ht="24" customHeight="1" thickBot="1" x14ac:dyDescent="0.35">
      <c r="A138" s="17">
        <v>3</v>
      </c>
      <c r="D138" s="45"/>
      <c r="E138" s="40"/>
      <c r="F138" s="379"/>
      <c r="G138" s="552">
        <v>66.7</v>
      </c>
      <c r="H138" s="553"/>
      <c r="I138" s="554"/>
      <c r="J138" s="552">
        <v>54.3</v>
      </c>
      <c r="K138" s="553"/>
      <c r="L138" s="554"/>
      <c r="M138" s="552">
        <v>40.4</v>
      </c>
      <c r="N138" s="553"/>
      <c r="O138" s="554"/>
      <c r="P138" s="552">
        <v>40.4</v>
      </c>
      <c r="Q138" s="553"/>
      <c r="R138" s="554"/>
      <c r="S138" s="552">
        <v>54.1</v>
      </c>
      <c r="T138" s="553"/>
      <c r="U138" s="554"/>
      <c r="V138" s="552">
        <v>67.2</v>
      </c>
      <c r="W138" s="553"/>
      <c r="X138" s="554"/>
      <c r="Y138" s="552"/>
      <c r="Z138" s="553"/>
      <c r="AA138" s="554"/>
      <c r="AB138" s="552">
        <v>35.799999999999997</v>
      </c>
      <c r="AC138" s="553"/>
      <c r="AD138" s="554"/>
      <c r="AE138" s="552">
        <v>67.2</v>
      </c>
      <c r="AF138" s="553"/>
      <c r="AG138" s="554"/>
      <c r="AH138" s="552">
        <v>54.1</v>
      </c>
      <c r="AI138" s="553"/>
      <c r="AJ138" s="554"/>
      <c r="AK138" s="552">
        <f>+AK141</f>
        <v>39.6</v>
      </c>
      <c r="AL138" s="553"/>
      <c r="AM138" s="554"/>
      <c r="AN138" s="552">
        <f>+AK138</f>
        <v>39.6</v>
      </c>
      <c r="AO138" s="553"/>
      <c r="AP138" s="554"/>
      <c r="AQ138" s="552">
        <v>54.3</v>
      </c>
      <c r="AR138" s="553"/>
      <c r="AS138" s="554"/>
      <c r="AT138" s="552">
        <v>66.7</v>
      </c>
      <c r="AU138" s="553"/>
      <c r="AV138" s="554"/>
      <c r="AW138" s="552">
        <v>34.9</v>
      </c>
      <c r="AX138" s="553"/>
      <c r="AY138" s="554"/>
      <c r="AZ138" s="552">
        <v>34.9</v>
      </c>
      <c r="BA138" s="553"/>
      <c r="BB138" s="554"/>
      <c r="BC138" s="546"/>
      <c r="BE138" s="30"/>
      <c r="BF138" s="30"/>
      <c r="BG138" s="30"/>
      <c r="BH138" s="23"/>
      <c r="BJ138" s="23"/>
      <c r="BK138" s="23"/>
      <c r="BL138" s="23"/>
      <c r="BM138" s="23"/>
    </row>
    <row r="139" spans="1:65" s="17" customFormat="1" ht="24" customHeight="1" x14ac:dyDescent="0.3">
      <c r="A139" s="17">
        <v>1</v>
      </c>
      <c r="D139" s="45"/>
      <c r="E139" s="40"/>
      <c r="F139" s="364"/>
      <c r="G139" s="330">
        <v>16</v>
      </c>
      <c r="H139" s="239" t="s">
        <v>57</v>
      </c>
      <c r="I139" s="294">
        <f>I140*G141</f>
        <v>6536600</v>
      </c>
      <c r="J139" s="249">
        <v>17</v>
      </c>
      <c r="K139" s="327" t="s">
        <v>58</v>
      </c>
      <c r="L139" s="293">
        <f>L140*J141</f>
        <v>5430000</v>
      </c>
      <c r="M139" s="249">
        <v>18</v>
      </c>
      <c r="N139" s="441" t="s">
        <v>2</v>
      </c>
      <c r="O139" s="293">
        <f>O140*M141</f>
        <v>4161200</v>
      </c>
      <c r="P139" s="290">
        <v>19</v>
      </c>
      <c r="Q139" s="441" t="s">
        <v>2</v>
      </c>
      <c r="R139" s="293">
        <f>R140*P141</f>
        <v>4161200</v>
      </c>
      <c r="S139" s="249">
        <v>20</v>
      </c>
      <c r="T139" s="441" t="s">
        <v>58</v>
      </c>
      <c r="U139" s="293">
        <f>U140*S141</f>
        <v>5464100</v>
      </c>
      <c r="V139" s="290">
        <v>21</v>
      </c>
      <c r="W139" s="441" t="s">
        <v>57</v>
      </c>
      <c r="X139" s="293">
        <f>X140*V141</f>
        <v>6652800</v>
      </c>
      <c r="Y139" s="550">
        <v>22</v>
      </c>
      <c r="Z139" s="543" t="s">
        <v>59</v>
      </c>
      <c r="AA139" s="319">
        <f>AA140*Y141</f>
        <v>0</v>
      </c>
      <c r="AB139" s="330">
        <v>23</v>
      </c>
      <c r="AC139" s="441" t="s">
        <v>59</v>
      </c>
      <c r="AD139" s="293">
        <f>AD140*AB141</f>
        <v>3687399.9999999995</v>
      </c>
      <c r="AE139" s="249">
        <v>24</v>
      </c>
      <c r="AF139" s="441" t="s">
        <v>57</v>
      </c>
      <c r="AG139" s="293">
        <f>AG140*AE141</f>
        <v>6518400</v>
      </c>
      <c r="AH139" s="290">
        <v>25</v>
      </c>
      <c r="AI139" s="441" t="s">
        <v>58</v>
      </c>
      <c r="AJ139" s="253">
        <f>AJ140*AH141</f>
        <v>5410000</v>
      </c>
      <c r="AK139" s="238">
        <v>26</v>
      </c>
      <c r="AL139" s="239" t="s">
        <v>2</v>
      </c>
      <c r="AM139" s="240">
        <f>AM140*AK141</f>
        <v>4039200</v>
      </c>
      <c r="AN139" s="290">
        <v>27</v>
      </c>
      <c r="AO139" s="441" t="s">
        <v>2</v>
      </c>
      <c r="AP139" s="293">
        <f>AP140*AN141</f>
        <v>4039200</v>
      </c>
      <c r="AQ139" s="249">
        <v>28</v>
      </c>
      <c r="AR139" s="441" t="s">
        <v>58</v>
      </c>
      <c r="AS139" s="293">
        <f>AS140*AQ141</f>
        <v>5430000</v>
      </c>
      <c r="AT139" s="330">
        <v>29</v>
      </c>
      <c r="AU139" s="441" t="s">
        <v>57</v>
      </c>
      <c r="AV139" s="293">
        <f>AV140*AT141</f>
        <v>6469900</v>
      </c>
      <c r="AW139" s="290">
        <v>30</v>
      </c>
      <c r="AX139" s="441" t="s">
        <v>59</v>
      </c>
      <c r="AY139" s="293">
        <f>AY140*AW141</f>
        <v>3490000</v>
      </c>
      <c r="AZ139" s="330">
        <v>31</v>
      </c>
      <c r="BA139" s="441" t="s">
        <v>59</v>
      </c>
      <c r="BB139" s="293">
        <f>BB140*AZ141</f>
        <v>3490000</v>
      </c>
      <c r="BC139" s="548"/>
      <c r="BE139" s="30"/>
      <c r="BF139" s="30"/>
      <c r="BG139" s="30"/>
      <c r="BH139" s="23"/>
      <c r="BI139" s="23"/>
      <c r="BJ139" s="23"/>
      <c r="BK139" s="23"/>
      <c r="BL139" s="23"/>
      <c r="BM139" s="23"/>
    </row>
    <row r="140" spans="1:65" s="17" customFormat="1" ht="24" customHeight="1" x14ac:dyDescent="0.4">
      <c r="A140" s="17">
        <v>2</v>
      </c>
      <c r="D140" s="45">
        <v>-1000</v>
      </c>
      <c r="E140" s="40">
        <v>1000</v>
      </c>
      <c r="F140" s="364">
        <v>4</v>
      </c>
      <c r="G140" s="488"/>
      <c r="H140" s="251"/>
      <c r="I140" s="315">
        <f>+I137+$D140</f>
        <v>98000</v>
      </c>
      <c r="J140" s="241"/>
      <c r="K140" s="251"/>
      <c r="L140" s="315">
        <f>+L137+$D140</f>
        <v>100000</v>
      </c>
      <c r="M140" s="241"/>
      <c r="N140" s="251"/>
      <c r="O140" s="316">
        <f>+O137+$D140</f>
        <v>103000</v>
      </c>
      <c r="P140" s="251"/>
      <c r="Q140" s="251"/>
      <c r="R140" s="315">
        <f>+R137+$D140</f>
        <v>103000</v>
      </c>
      <c r="S140" s="241"/>
      <c r="T140" s="251"/>
      <c r="U140" s="242">
        <f>+U137+$D140</f>
        <v>101000</v>
      </c>
      <c r="V140" s="251"/>
      <c r="W140" s="251"/>
      <c r="X140" s="316">
        <f>+X137+$D140</f>
        <v>99000</v>
      </c>
      <c r="Y140" s="483"/>
      <c r="Z140" s="474"/>
      <c r="AA140" s="322"/>
      <c r="AB140" s="488"/>
      <c r="AC140" s="251"/>
      <c r="AD140" s="242">
        <f>+AD137+$D140</f>
        <v>103000</v>
      </c>
      <c r="AE140" s="241"/>
      <c r="AF140" s="251"/>
      <c r="AG140" s="316">
        <f>+AG137+$D140</f>
        <v>97000</v>
      </c>
      <c r="AH140" s="251"/>
      <c r="AI140" s="251"/>
      <c r="AJ140" s="315">
        <f>+AJ137+$D140</f>
        <v>100000</v>
      </c>
      <c r="AK140" s="241"/>
      <c r="AL140" s="251"/>
      <c r="AM140" s="316">
        <f>+AM137+$D140</f>
        <v>102000</v>
      </c>
      <c r="AN140" s="251"/>
      <c r="AO140" s="251"/>
      <c r="AP140" s="315">
        <f>+AP137+$D140</f>
        <v>102000</v>
      </c>
      <c r="AQ140" s="241"/>
      <c r="AR140" s="251"/>
      <c r="AS140" s="316">
        <f>+AS137+$D140</f>
        <v>100000</v>
      </c>
      <c r="AT140" s="488"/>
      <c r="AU140" s="251"/>
      <c r="AV140" s="316">
        <f>+AV137+$D140</f>
        <v>97000</v>
      </c>
      <c r="AW140" s="251"/>
      <c r="AX140" s="251"/>
      <c r="AY140" s="315">
        <f>+AY137+$D140</f>
        <v>100000</v>
      </c>
      <c r="AZ140" s="488"/>
      <c r="BA140" s="251"/>
      <c r="BB140" s="317">
        <f>+BB137+$D140</f>
        <v>100000</v>
      </c>
      <c r="BC140" s="545">
        <v>4</v>
      </c>
      <c r="BE140" s="30">
        <f>G141+J141+M141+P141+S141+V141+AB141+Y141+AQ141+AT141+AW141+AZ141+AE141</f>
        <v>616.90000000000009</v>
      </c>
      <c r="BF140" s="31">
        <f>BG140/BE140</f>
        <v>99678.391959798973</v>
      </c>
      <c r="BG140" s="31">
        <f>I139+L139+O139+R139+U139+X139+AD139+AA139+AS139+AV139+AY139+BB139+AG139</f>
        <v>61491600</v>
      </c>
      <c r="BH140" s="311"/>
      <c r="BI140" s="270"/>
      <c r="BJ140" s="270"/>
      <c r="BK140" s="270"/>
      <c r="BL140" s="270"/>
      <c r="BM140" s="23"/>
    </row>
    <row r="141" spans="1:65" s="17" customFormat="1" ht="24" customHeight="1" thickBot="1" x14ac:dyDescent="0.35">
      <c r="A141" s="17">
        <v>3</v>
      </c>
      <c r="D141" s="45"/>
      <c r="E141" s="40"/>
      <c r="F141" s="365"/>
      <c r="G141" s="350">
        <v>66.7</v>
      </c>
      <c r="H141" s="360"/>
      <c r="I141" s="358"/>
      <c r="J141" s="353">
        <v>54.3</v>
      </c>
      <c r="K141" s="360"/>
      <c r="L141" s="358"/>
      <c r="M141" s="353">
        <v>40.4</v>
      </c>
      <c r="N141" s="551"/>
      <c r="O141" s="357"/>
      <c r="P141" s="394">
        <v>40.4</v>
      </c>
      <c r="Q141" s="360"/>
      <c r="R141" s="358"/>
      <c r="S141" s="353">
        <v>54.1</v>
      </c>
      <c r="T141" s="360"/>
      <c r="U141" s="357"/>
      <c r="V141" s="394">
        <v>67.2</v>
      </c>
      <c r="W141" s="360"/>
      <c r="X141" s="358"/>
      <c r="Y141" s="552"/>
      <c r="Z141" s="553"/>
      <c r="AA141" s="554"/>
      <c r="AB141" s="350">
        <v>35.799999999999997</v>
      </c>
      <c r="AC141" s="360"/>
      <c r="AD141" s="359"/>
      <c r="AE141" s="353">
        <v>67.2</v>
      </c>
      <c r="AF141" s="360"/>
      <c r="AG141" s="357"/>
      <c r="AH141" s="394">
        <v>54.1</v>
      </c>
      <c r="AI141" s="360"/>
      <c r="AJ141" s="358"/>
      <c r="AK141" s="310">
        <v>39.6</v>
      </c>
      <c r="AL141" s="406"/>
      <c r="AM141" s="634"/>
      <c r="AN141" s="310">
        <f>+AK141</f>
        <v>39.6</v>
      </c>
      <c r="AO141" s="360"/>
      <c r="AP141" s="358"/>
      <c r="AQ141" s="249">
        <v>54.3</v>
      </c>
      <c r="AR141" s="619"/>
      <c r="AS141" s="620"/>
      <c r="AT141" s="350">
        <v>66.7</v>
      </c>
      <c r="AU141" s="360"/>
      <c r="AV141" s="361"/>
      <c r="AW141" s="394">
        <v>34.9</v>
      </c>
      <c r="AX141" s="360"/>
      <c r="AY141" s="358"/>
      <c r="AZ141" s="350">
        <v>34.9</v>
      </c>
      <c r="BA141" s="551"/>
      <c r="BB141" s="361"/>
      <c r="BC141" s="555"/>
      <c r="BE141" s="30"/>
      <c r="BF141" s="30"/>
      <c r="BG141" s="30"/>
      <c r="BH141" s="23"/>
      <c r="BI141" s="23"/>
      <c r="BJ141" s="23"/>
      <c r="BK141" s="23"/>
      <c r="BL141" s="23"/>
      <c r="BM141" s="23"/>
    </row>
    <row r="142" spans="1:65" s="17" customFormat="1" ht="24" customHeight="1" thickTop="1" x14ac:dyDescent="0.3">
      <c r="A142" s="17">
        <v>1</v>
      </c>
      <c r="D142" s="45"/>
      <c r="E142" s="40"/>
      <c r="F142" s="354"/>
      <c r="G142" s="249">
        <v>1</v>
      </c>
      <c r="H142" s="441" t="s">
        <v>57</v>
      </c>
      <c r="I142" s="245">
        <f>I143*G144</f>
        <v>6403200</v>
      </c>
      <c r="J142" s="249">
        <v>2</v>
      </c>
      <c r="K142" s="441" t="s">
        <v>58</v>
      </c>
      <c r="L142" s="245">
        <v>5484300</v>
      </c>
      <c r="M142" s="249">
        <v>3</v>
      </c>
      <c r="N142" s="441" t="s">
        <v>2</v>
      </c>
      <c r="O142" s="245">
        <v>4201600</v>
      </c>
      <c r="P142" s="249">
        <v>4</v>
      </c>
      <c r="Q142" s="441" t="s">
        <v>2</v>
      </c>
      <c r="R142" s="245">
        <v>4201600</v>
      </c>
      <c r="S142" s="249">
        <v>5</v>
      </c>
      <c r="T142" s="441" t="s">
        <v>58</v>
      </c>
      <c r="U142" s="245">
        <v>5464100</v>
      </c>
      <c r="V142" s="481">
        <v>6</v>
      </c>
      <c r="W142" s="482"/>
      <c r="X142" s="320"/>
      <c r="Y142" s="481">
        <v>7</v>
      </c>
      <c r="Z142" s="482" t="s">
        <v>59</v>
      </c>
      <c r="AA142" s="320"/>
      <c r="AB142" s="330">
        <v>8</v>
      </c>
      <c r="AC142" s="441" t="s">
        <v>59</v>
      </c>
      <c r="AD142" s="293">
        <f>AD143*AB144</f>
        <v>3615799.9999999995</v>
      </c>
      <c r="AE142" s="330">
        <v>9</v>
      </c>
      <c r="AF142" s="441" t="s">
        <v>57</v>
      </c>
      <c r="AG142" s="293">
        <f>AG143*AE144</f>
        <v>6384000</v>
      </c>
      <c r="AH142" s="290">
        <v>10</v>
      </c>
      <c r="AI142" s="441" t="s">
        <v>58</v>
      </c>
      <c r="AJ142" s="293">
        <f>AJ143*AH144</f>
        <v>5301800</v>
      </c>
      <c r="AK142" s="249">
        <v>11</v>
      </c>
      <c r="AL142" s="441" t="s">
        <v>2</v>
      </c>
      <c r="AM142" s="293">
        <f>AM143*AK144</f>
        <v>3960000</v>
      </c>
      <c r="AN142" s="290">
        <v>12</v>
      </c>
      <c r="AO142" s="441" t="s">
        <v>2</v>
      </c>
      <c r="AP142" s="253">
        <f>AP143*AN144</f>
        <v>3960000</v>
      </c>
      <c r="AQ142" s="612"/>
      <c r="AR142" s="613"/>
      <c r="AS142" s="621"/>
      <c r="AT142" s="290">
        <v>13</v>
      </c>
      <c r="AU142" s="441" t="s">
        <v>57</v>
      </c>
      <c r="AV142" s="293">
        <f>AV143*AT144</f>
        <v>6336500</v>
      </c>
      <c r="AW142" s="249">
        <v>14</v>
      </c>
      <c r="AX142" s="441" t="s">
        <v>59</v>
      </c>
      <c r="AY142" s="293">
        <f>AY143*AW144</f>
        <v>3420200</v>
      </c>
      <c r="AZ142" s="249">
        <v>15</v>
      </c>
      <c r="BA142" s="441" t="s">
        <v>59</v>
      </c>
      <c r="BB142" s="293">
        <f>BB143*AZ144</f>
        <v>3420200</v>
      </c>
      <c r="BC142" s="556"/>
      <c r="BE142" s="30"/>
      <c r="BF142" s="30"/>
      <c r="BG142" s="30"/>
      <c r="BH142" s="23"/>
      <c r="BI142" s="23"/>
      <c r="BJ142" s="23"/>
      <c r="BK142" s="23"/>
      <c r="BL142" s="23"/>
      <c r="BM142" s="23"/>
    </row>
    <row r="143" spans="1:65" s="17" customFormat="1" ht="24" customHeight="1" x14ac:dyDescent="0.3">
      <c r="A143" s="17">
        <v>2</v>
      </c>
      <c r="D143" s="45">
        <v>-2000</v>
      </c>
      <c r="E143" s="40">
        <v>5000</v>
      </c>
      <c r="F143" s="354">
        <v>3</v>
      </c>
      <c r="G143" s="241"/>
      <c r="H143" s="251"/>
      <c r="I143" s="316">
        <f>+I140+$D143</f>
        <v>96000</v>
      </c>
      <c r="J143" s="241"/>
      <c r="K143" s="251"/>
      <c r="L143" s="316">
        <f>+L140+$D143</f>
        <v>98000</v>
      </c>
      <c r="M143" s="241"/>
      <c r="N143" s="251"/>
      <c r="O143" s="316">
        <f>+O140+$D143</f>
        <v>101000</v>
      </c>
      <c r="P143" s="241"/>
      <c r="Q143" s="251"/>
      <c r="R143" s="316">
        <f>+R140+$D143</f>
        <v>101000</v>
      </c>
      <c r="S143" s="241"/>
      <c r="T143" s="251"/>
      <c r="U143" s="316">
        <f>+U140+$D143</f>
        <v>99000</v>
      </c>
      <c r="V143" s="483"/>
      <c r="W143" s="474"/>
      <c r="X143" s="322"/>
      <c r="Y143" s="483"/>
      <c r="Z143" s="474"/>
      <c r="AA143" s="322"/>
      <c r="AB143" s="488"/>
      <c r="AC143" s="251"/>
      <c r="AD143" s="317">
        <f>+AD140+$D143</f>
        <v>101000</v>
      </c>
      <c r="AE143" s="488"/>
      <c r="AF143" s="251"/>
      <c r="AG143" s="316">
        <f>+AG140+$D143</f>
        <v>95000</v>
      </c>
      <c r="AH143" s="251"/>
      <c r="AI143" s="251"/>
      <c r="AJ143" s="315">
        <f>+AJ140+$D143</f>
        <v>98000</v>
      </c>
      <c r="AK143" s="241"/>
      <c r="AL143" s="251"/>
      <c r="AM143" s="316">
        <f>+AM140+$D143</f>
        <v>100000</v>
      </c>
      <c r="AN143" s="251"/>
      <c r="AO143" s="251"/>
      <c r="AP143" s="315">
        <f>+AP140+$D143</f>
        <v>100000</v>
      </c>
      <c r="AQ143" s="614"/>
      <c r="AR143" s="615"/>
      <c r="AS143" s="622"/>
      <c r="AT143" s="251"/>
      <c r="AU143" s="251"/>
      <c r="AV143" s="318">
        <f>+AV140+$D143</f>
        <v>95000</v>
      </c>
      <c r="AW143" s="241"/>
      <c r="AX143" s="251"/>
      <c r="AY143" s="242">
        <f>+AY140+$D143</f>
        <v>98000</v>
      </c>
      <c r="AZ143" s="405"/>
      <c r="BA143" s="251"/>
      <c r="BB143" s="242">
        <f>+BB140+$D143</f>
        <v>98000</v>
      </c>
      <c r="BC143" s="556">
        <v>3</v>
      </c>
      <c r="BE143" s="30">
        <f>G144+J144+M144+P144+S144+V144+AB144+Y144+AQ144+AT144+AW144+AZ144+AE144</f>
        <v>495.59999999999997</v>
      </c>
      <c r="BF143" s="31">
        <f>BG143/BE143</f>
        <v>98731.8401937046</v>
      </c>
      <c r="BG143" s="31">
        <f>I142+L142+O142+R142+U142+X142+AD142+AA142+AS142+AV142+AY142+BB142+AG142</f>
        <v>48931500</v>
      </c>
      <c r="BH143" s="23"/>
      <c r="BI143" s="23"/>
      <c r="BJ143" s="23"/>
      <c r="BK143" s="23"/>
      <c r="BL143" s="23"/>
      <c r="BM143" s="23"/>
    </row>
    <row r="144" spans="1:65" s="17" customFormat="1" ht="24" customHeight="1" thickBot="1" x14ac:dyDescent="0.35">
      <c r="A144" s="17">
        <v>3</v>
      </c>
      <c r="D144" s="45"/>
      <c r="E144" s="40"/>
      <c r="F144" s="355"/>
      <c r="G144" s="310">
        <v>66.7</v>
      </c>
      <c r="H144" s="247"/>
      <c r="I144" s="248"/>
      <c r="J144" s="310">
        <v>54.3</v>
      </c>
      <c r="K144" s="247"/>
      <c r="L144" s="248"/>
      <c r="M144" s="310">
        <v>40.4</v>
      </c>
      <c r="N144" s="247"/>
      <c r="O144" s="248"/>
      <c r="P144" s="310">
        <v>40.4</v>
      </c>
      <c r="Q144" s="247"/>
      <c r="R144" s="248"/>
      <c r="S144" s="310">
        <v>54.3</v>
      </c>
      <c r="T144" s="247"/>
      <c r="U144" s="248"/>
      <c r="V144" s="484"/>
      <c r="W144" s="485"/>
      <c r="X144" s="486"/>
      <c r="Y144" s="484"/>
      <c r="Z144" s="485"/>
      <c r="AA144" s="486"/>
      <c r="AB144" s="522">
        <v>35.799999999999997</v>
      </c>
      <c r="AC144" s="525"/>
      <c r="AD144" s="296"/>
      <c r="AE144" s="522">
        <v>67.2</v>
      </c>
      <c r="AF144" s="525"/>
      <c r="AG144" s="296"/>
      <c r="AH144" s="564">
        <v>54.1</v>
      </c>
      <c r="AI144" s="525"/>
      <c r="AJ144" s="295"/>
      <c r="AK144" s="310">
        <v>39.6</v>
      </c>
      <c r="AL144" s="247"/>
      <c r="AM144" s="248"/>
      <c r="AN144" s="564">
        <v>39.6</v>
      </c>
      <c r="AO144" s="525"/>
      <c r="AP144" s="295"/>
      <c r="AQ144" s="614"/>
      <c r="AR144" s="624"/>
      <c r="AS144" s="625"/>
      <c r="AT144" s="564">
        <v>66.7</v>
      </c>
      <c r="AU144" s="525"/>
      <c r="AV144" s="295"/>
      <c r="AW144" s="310">
        <v>34.9</v>
      </c>
      <c r="AX144" s="247"/>
      <c r="AY144" s="248"/>
      <c r="AZ144" s="310">
        <v>34.9</v>
      </c>
      <c r="BA144" s="247"/>
      <c r="BB144" s="250"/>
      <c r="BC144" s="565"/>
      <c r="BE144" s="30"/>
      <c r="BF144" s="30"/>
      <c r="BG144" s="30"/>
      <c r="BH144" s="23"/>
      <c r="BI144" s="23"/>
      <c r="BJ144" s="23"/>
      <c r="BK144" s="23"/>
      <c r="BL144" s="23"/>
      <c r="BM144" s="23"/>
    </row>
    <row r="145" spans="1:65" s="17" customFormat="1" ht="24" customHeight="1" x14ac:dyDescent="0.3">
      <c r="A145" s="17">
        <v>1</v>
      </c>
      <c r="D145" s="45"/>
      <c r="E145" s="40"/>
      <c r="F145" s="124"/>
      <c r="G145" s="500"/>
      <c r="H145" s="446"/>
      <c r="I145" s="254"/>
      <c r="J145" s="500"/>
      <c r="K145" s="446"/>
      <c r="L145" s="254"/>
      <c r="M145" s="500"/>
      <c r="N145" s="446"/>
      <c r="O145" s="254"/>
      <c r="P145" s="500"/>
      <c r="Q145" s="446"/>
      <c r="R145" s="254"/>
      <c r="S145" s="501"/>
      <c r="T145" s="446"/>
      <c r="U145" s="254"/>
      <c r="V145" s="566"/>
      <c r="W145" s="567"/>
      <c r="X145" s="568"/>
      <c r="Y145" s="566"/>
      <c r="Z145" s="567"/>
      <c r="AA145" s="568"/>
      <c r="AB145" s="566"/>
      <c r="AC145" s="567"/>
      <c r="AD145" s="568"/>
      <c r="AE145" s="569"/>
      <c r="AF145" s="567"/>
      <c r="AG145" s="568"/>
      <c r="AH145" s="566"/>
      <c r="AI145" s="567"/>
      <c r="AJ145" s="568"/>
      <c r="AK145" s="566"/>
      <c r="AL145" s="567"/>
      <c r="AM145" s="568"/>
      <c r="AN145" s="566"/>
      <c r="AO145" s="567"/>
      <c r="AP145" s="568"/>
      <c r="AQ145" s="566"/>
      <c r="AR145" s="567"/>
      <c r="AS145" s="568"/>
      <c r="AT145" s="566"/>
      <c r="AU145" s="567"/>
      <c r="AV145" s="568"/>
      <c r="AW145" s="500"/>
      <c r="AX145" s="446"/>
      <c r="AY145" s="254"/>
      <c r="AZ145" s="500"/>
      <c r="BA145" s="446"/>
      <c r="BB145" s="254"/>
      <c r="BC145" s="570"/>
      <c r="BE145" s="30"/>
      <c r="BF145" s="30"/>
      <c r="BG145" s="30"/>
      <c r="BH145" s="23"/>
      <c r="BI145" s="23"/>
      <c r="BJ145" s="23"/>
      <c r="BK145" s="23"/>
      <c r="BL145" s="23"/>
      <c r="BM145" s="23"/>
    </row>
    <row r="146" spans="1:65" s="17" customFormat="1" ht="24" customHeight="1" x14ac:dyDescent="0.3">
      <c r="A146" s="17">
        <v>2</v>
      </c>
      <c r="D146" s="45"/>
      <c r="E146" s="40"/>
      <c r="F146" s="124">
        <v>2</v>
      </c>
      <c r="G146" s="500"/>
      <c r="H146" s="446"/>
      <c r="I146" s="254"/>
      <c r="J146" s="500"/>
      <c r="K146" s="446"/>
      <c r="L146" s="254"/>
      <c r="M146" s="500"/>
      <c r="N146" s="446"/>
      <c r="O146" s="254"/>
      <c r="P146" s="500"/>
      <c r="Q146" s="446"/>
      <c r="R146" s="254"/>
      <c r="S146" s="501"/>
      <c r="T146" s="501"/>
      <c r="U146" s="254"/>
      <c r="V146" s="500"/>
      <c r="W146" s="446"/>
      <c r="X146" s="254"/>
      <c r="Y146" s="500"/>
      <c r="Z146" s="446"/>
      <c r="AA146" s="254"/>
      <c r="AB146" s="500"/>
      <c r="AC146" s="446"/>
      <c r="AD146" s="254"/>
      <c r="AE146" s="501"/>
      <c r="AF146" s="501"/>
      <c r="AG146" s="254"/>
      <c r="AH146" s="500"/>
      <c r="AI146" s="446"/>
      <c r="AJ146" s="254"/>
      <c r="AK146" s="500"/>
      <c r="AL146" s="446"/>
      <c r="AM146" s="254"/>
      <c r="AN146" s="500"/>
      <c r="AO146" s="446"/>
      <c r="AP146" s="254"/>
      <c r="AQ146" s="500"/>
      <c r="AR146" s="615"/>
      <c r="AS146" s="254"/>
      <c r="AT146" s="500"/>
      <c r="AU146" s="446"/>
      <c r="AV146" s="254"/>
      <c r="AW146" s="571"/>
      <c r="AX146" s="416"/>
      <c r="AY146" s="572"/>
      <c r="AZ146" s="571"/>
      <c r="BA146" s="416"/>
      <c r="BB146" s="572"/>
      <c r="BC146" s="255">
        <v>2</v>
      </c>
      <c r="BE146" s="30">
        <f>G147+J147+M147+P147+S147+V147+AB147+Y147+AQ147+AT147+AW147+AZ147+AE147</f>
        <v>0</v>
      </c>
      <c r="BF146" s="31" t="e">
        <f>BG146/BE146</f>
        <v>#DIV/0!</v>
      </c>
      <c r="BG146" s="31">
        <f>I145+L145+O145+R145+U145+X145+AD145+AA145+AS145+AV145+AY145+BB145+AG145</f>
        <v>0</v>
      </c>
      <c r="BH146" s="23"/>
      <c r="BI146" s="23"/>
      <c r="BJ146" s="23"/>
      <c r="BK146" s="23"/>
      <c r="BL146" s="23"/>
      <c r="BM146" s="23"/>
    </row>
    <row r="147" spans="1:65" s="17" customFormat="1" ht="24" customHeight="1" x14ac:dyDescent="0.3">
      <c r="A147" s="17">
        <v>3</v>
      </c>
      <c r="D147" s="45"/>
      <c r="E147" s="40"/>
      <c r="F147" s="131"/>
      <c r="G147" s="559"/>
      <c r="H147" s="557"/>
      <c r="I147" s="256"/>
      <c r="J147" s="559"/>
      <c r="K147" s="558"/>
      <c r="L147" s="256"/>
      <c r="M147" s="559"/>
      <c r="N147" s="558"/>
      <c r="O147" s="560"/>
      <c r="P147" s="559"/>
      <c r="Q147" s="558"/>
      <c r="R147" s="256"/>
      <c r="S147" s="561"/>
      <c r="T147" s="562"/>
      <c r="U147" s="563"/>
      <c r="V147" s="559"/>
      <c r="W147" s="558"/>
      <c r="X147" s="256"/>
      <c r="Y147" s="559"/>
      <c r="Z147" s="558"/>
      <c r="AA147" s="256"/>
      <c r="AB147" s="559"/>
      <c r="AC147" s="558"/>
      <c r="AD147" s="560"/>
      <c r="AE147" s="561"/>
      <c r="AF147" s="562"/>
      <c r="AG147" s="563"/>
      <c r="AH147" s="559"/>
      <c r="AI147" s="558"/>
      <c r="AJ147" s="560"/>
      <c r="AK147" s="559"/>
      <c r="AL147" s="558"/>
      <c r="AM147" s="560"/>
      <c r="AN147" s="559"/>
      <c r="AO147" s="558"/>
      <c r="AP147" s="560"/>
      <c r="AQ147" s="559"/>
      <c r="AR147" s="558"/>
      <c r="AS147" s="560"/>
      <c r="AT147" s="559"/>
      <c r="AU147" s="558"/>
      <c r="AV147" s="256"/>
      <c r="AW147" s="559"/>
      <c r="AX147" s="573"/>
      <c r="AY147" s="256"/>
      <c r="AZ147" s="559"/>
      <c r="BA147" s="573"/>
      <c r="BB147" s="256"/>
      <c r="BC147" s="257"/>
      <c r="BE147" s="30"/>
      <c r="BF147" s="30"/>
      <c r="BG147" s="30"/>
      <c r="BH147" s="23"/>
      <c r="BI147" s="23"/>
      <c r="BJ147" s="23"/>
      <c r="BK147" s="23"/>
      <c r="BL147" s="23"/>
      <c r="BM147" s="23"/>
    </row>
    <row r="148" spans="1:65" s="17" customFormat="1" ht="24" customHeight="1" x14ac:dyDescent="0.3">
      <c r="A148" s="17">
        <v>1</v>
      </c>
      <c r="D148" s="45"/>
      <c r="E148" s="39"/>
      <c r="F148" s="124"/>
      <c r="G148" s="500"/>
      <c r="H148" s="446"/>
      <c r="I148" s="254"/>
      <c r="J148" s="500"/>
      <c r="K148" s="446"/>
      <c r="L148" s="254"/>
      <c r="M148" s="500"/>
      <c r="N148" s="446"/>
      <c r="O148" s="254"/>
      <c r="P148" s="500"/>
      <c r="Q148" s="446"/>
      <c r="R148" s="254"/>
      <c r="S148" s="501"/>
      <c r="T148" s="446"/>
      <c r="U148" s="254"/>
      <c r="V148" s="566"/>
      <c r="W148" s="567"/>
      <c r="X148" s="568"/>
      <c r="Y148" s="566"/>
      <c r="Z148" s="567"/>
      <c r="AA148" s="568"/>
      <c r="AB148" s="566"/>
      <c r="AC148" s="567"/>
      <c r="AD148" s="568"/>
      <c r="AE148" s="569"/>
      <c r="AF148" s="567"/>
      <c r="AG148" s="568"/>
      <c r="AH148" s="566"/>
      <c r="AI148" s="567"/>
      <c r="AJ148" s="568"/>
      <c r="AK148" s="566"/>
      <c r="AL148" s="567"/>
      <c r="AM148" s="568"/>
      <c r="AN148" s="566"/>
      <c r="AO148" s="567"/>
      <c r="AP148" s="568"/>
      <c r="AQ148" s="566"/>
      <c r="AR148" s="567"/>
      <c r="AS148" s="568"/>
      <c r="AT148" s="566"/>
      <c r="AU148" s="567"/>
      <c r="AV148" s="568"/>
      <c r="AW148" s="500"/>
      <c r="AX148" s="446"/>
      <c r="AY148" s="254"/>
      <c r="AZ148" s="500"/>
      <c r="BA148" s="446"/>
      <c r="BB148" s="254"/>
      <c r="BC148" s="255"/>
      <c r="BE148" s="30"/>
      <c r="BF148" s="30"/>
      <c r="BG148" s="30"/>
      <c r="BH148" s="23"/>
      <c r="BI148" s="23"/>
      <c r="BJ148" s="23"/>
      <c r="BK148" s="23"/>
      <c r="BL148" s="23"/>
      <c r="BM148" s="23"/>
    </row>
    <row r="149" spans="1:65" s="17" customFormat="1" ht="24" customHeight="1" x14ac:dyDescent="0.3">
      <c r="A149" s="17">
        <v>2</v>
      </c>
      <c r="D149" s="45"/>
      <c r="E149" s="39"/>
      <c r="F149" s="124">
        <v>1</v>
      </c>
      <c r="G149" s="500"/>
      <c r="H149" s="446"/>
      <c r="I149" s="254"/>
      <c r="J149" s="500"/>
      <c r="K149" s="446"/>
      <c r="L149" s="254"/>
      <c r="M149" s="500"/>
      <c r="N149" s="446"/>
      <c r="O149" s="254"/>
      <c r="P149" s="500"/>
      <c r="Q149" s="446"/>
      <c r="R149" s="254"/>
      <c r="S149" s="501"/>
      <c r="T149" s="501"/>
      <c r="U149" s="254"/>
      <c r="V149" s="500"/>
      <c r="W149" s="446"/>
      <c r="X149" s="254"/>
      <c r="Y149" s="500"/>
      <c r="Z149" s="446"/>
      <c r="AA149" s="254"/>
      <c r="AB149" s="500"/>
      <c r="AC149" s="446"/>
      <c r="AD149" s="254"/>
      <c r="AE149" s="501"/>
      <c r="AF149" s="501"/>
      <c r="AG149" s="254"/>
      <c r="AH149" s="500"/>
      <c r="AI149" s="446"/>
      <c r="AJ149" s="254"/>
      <c r="AK149" s="500"/>
      <c r="AL149" s="446"/>
      <c r="AM149" s="254"/>
      <c r="AN149" s="500"/>
      <c r="AO149" s="446"/>
      <c r="AP149" s="254"/>
      <c r="AQ149" s="500"/>
      <c r="AR149" s="446"/>
      <c r="AS149" s="254"/>
      <c r="AT149" s="500"/>
      <c r="AU149" s="446"/>
      <c r="AV149" s="254"/>
      <c r="AW149" s="571"/>
      <c r="AX149" s="416"/>
      <c r="AY149" s="572"/>
      <c r="AZ149" s="571"/>
      <c r="BA149" s="416"/>
      <c r="BB149" s="572"/>
      <c r="BC149" s="255">
        <v>1</v>
      </c>
      <c r="BE149" s="30"/>
      <c r="BF149" s="30"/>
      <c r="BG149" s="30"/>
      <c r="BH149" s="23"/>
      <c r="BI149" s="23"/>
      <c r="BJ149" s="23"/>
      <c r="BK149" s="23"/>
      <c r="BL149" s="23"/>
      <c r="BM149" s="23"/>
    </row>
    <row r="150" spans="1:65" s="17" customFormat="1" ht="24" customHeight="1" x14ac:dyDescent="0.3">
      <c r="A150" s="17">
        <v>3</v>
      </c>
      <c r="D150" s="45"/>
      <c r="E150" s="29"/>
      <c r="F150" s="131"/>
      <c r="G150" s="559"/>
      <c r="H150" s="557"/>
      <c r="I150" s="256"/>
      <c r="J150" s="559"/>
      <c r="K150" s="558"/>
      <c r="L150" s="256"/>
      <c r="M150" s="559"/>
      <c r="N150" s="558"/>
      <c r="O150" s="560"/>
      <c r="P150" s="559"/>
      <c r="Q150" s="558"/>
      <c r="R150" s="256"/>
      <c r="S150" s="561"/>
      <c r="T150" s="562"/>
      <c r="U150" s="563"/>
      <c r="V150" s="559"/>
      <c r="W150" s="558"/>
      <c r="X150" s="256"/>
      <c r="Y150" s="559"/>
      <c r="Z150" s="558"/>
      <c r="AA150" s="256"/>
      <c r="AB150" s="559"/>
      <c r="AC150" s="558"/>
      <c r="AD150" s="560"/>
      <c r="AE150" s="561"/>
      <c r="AF150" s="562"/>
      <c r="AG150" s="563"/>
      <c r="AH150" s="559"/>
      <c r="AI150" s="558"/>
      <c r="AJ150" s="560"/>
      <c r="AK150" s="559"/>
      <c r="AL150" s="558"/>
      <c r="AM150" s="560"/>
      <c r="AN150" s="559"/>
      <c r="AO150" s="558"/>
      <c r="AP150" s="560"/>
      <c r="AQ150" s="559"/>
      <c r="AR150" s="558"/>
      <c r="AS150" s="560"/>
      <c r="AT150" s="559"/>
      <c r="AU150" s="558"/>
      <c r="AV150" s="256"/>
      <c r="AW150" s="559"/>
      <c r="AX150" s="573"/>
      <c r="AY150" s="256"/>
      <c r="AZ150" s="559"/>
      <c r="BA150" s="573"/>
      <c r="BB150" s="256"/>
      <c r="BC150" s="257"/>
      <c r="BE150" s="30"/>
      <c r="BF150" s="30"/>
      <c r="BG150" s="30"/>
      <c r="BH150" s="23"/>
      <c r="BI150" s="23"/>
      <c r="BJ150" s="23"/>
      <c r="BK150" s="23"/>
      <c r="BL150" s="23"/>
      <c r="BM150" s="23"/>
    </row>
    <row r="151" spans="1:65" s="17" customFormat="1" ht="56.25" customHeight="1" x14ac:dyDescent="0.3">
      <c r="D151" s="45"/>
      <c r="E151" s="29"/>
      <c r="F151" s="64"/>
      <c r="H151" s="30"/>
      <c r="I151" s="30"/>
      <c r="J151" s="30"/>
      <c r="K151" s="23"/>
      <c r="L151" s="23"/>
      <c r="M151" s="23"/>
      <c r="N151" s="23"/>
      <c r="O151" s="23"/>
      <c r="P151" s="23"/>
    </row>
    <row r="152" spans="1:65" s="17" customFormat="1" ht="70.5" customHeight="1" x14ac:dyDescent="0.3">
      <c r="D152" s="45"/>
      <c r="E152" s="29"/>
      <c r="F152" s="64"/>
      <c r="H152" s="30"/>
      <c r="I152" s="30"/>
      <c r="J152" s="30"/>
      <c r="K152" s="23"/>
      <c r="L152" s="23"/>
      <c r="M152" s="23"/>
      <c r="N152" s="23"/>
      <c r="O152" s="23"/>
      <c r="P152" s="23"/>
    </row>
    <row r="153" spans="1:65" s="17" customFormat="1" ht="69.75" customHeight="1" x14ac:dyDescent="0.3">
      <c r="D153" s="45"/>
      <c r="E153" s="29"/>
      <c r="F153" s="64"/>
      <c r="H153" s="30"/>
      <c r="I153" s="30"/>
      <c r="J153" s="30"/>
      <c r="K153" s="23"/>
      <c r="L153" s="23"/>
      <c r="M153" s="23"/>
      <c r="N153" s="23"/>
      <c r="O153" s="23"/>
      <c r="P153" s="23"/>
    </row>
    <row r="154" spans="1:65" s="17" customFormat="1" ht="76.5" customHeight="1" x14ac:dyDescent="0.3">
      <c r="D154" s="45"/>
      <c r="E154" s="29"/>
      <c r="F154" s="64"/>
      <c r="H154" s="30"/>
      <c r="I154" s="30"/>
      <c r="J154" s="30"/>
      <c r="K154" s="23"/>
      <c r="L154" s="23"/>
      <c r="M154" s="23"/>
      <c r="N154" s="23"/>
      <c r="O154" s="23"/>
      <c r="P154" s="23"/>
    </row>
    <row r="155" spans="1:65" s="17" customFormat="1" ht="74.25" customHeight="1" x14ac:dyDescent="0.3">
      <c r="D155" s="45"/>
      <c r="E155" s="29"/>
      <c r="F155" s="64"/>
      <c r="H155" s="30"/>
      <c r="I155" s="30"/>
      <c r="J155" s="30"/>
      <c r="K155" s="23"/>
      <c r="L155" s="23"/>
      <c r="M155" s="23"/>
      <c r="N155" s="23"/>
      <c r="O155" s="23"/>
      <c r="P155" s="23"/>
    </row>
    <row r="156" spans="1:65" s="17" customFormat="1" ht="61.5" customHeight="1" x14ac:dyDescent="0.3">
      <c r="D156" s="45"/>
      <c r="E156" s="29"/>
      <c r="F156" s="64"/>
      <c r="H156" s="30"/>
      <c r="I156" s="30"/>
      <c r="J156" s="30"/>
      <c r="K156" s="23"/>
      <c r="L156" s="23"/>
      <c r="M156" s="23"/>
      <c r="N156" s="23"/>
      <c r="O156" s="23"/>
      <c r="P156" s="23"/>
    </row>
    <row r="157" spans="1:65" s="17" customFormat="1" ht="74.25" customHeight="1" x14ac:dyDescent="0.3">
      <c r="D157" s="45"/>
      <c r="E157" s="29"/>
      <c r="F157" s="64"/>
      <c r="H157" s="30"/>
      <c r="I157" s="30"/>
      <c r="J157" s="30"/>
      <c r="K157" s="23"/>
      <c r="L157" s="23"/>
      <c r="M157" s="23"/>
      <c r="N157" s="23"/>
      <c r="O157" s="23"/>
      <c r="P157" s="23"/>
    </row>
    <row r="158" spans="1:65" s="17" customFormat="1" ht="75.75" customHeight="1" x14ac:dyDescent="0.3">
      <c r="D158" s="45"/>
      <c r="E158" s="29"/>
      <c r="F158" s="64"/>
      <c r="H158" s="30"/>
      <c r="I158" s="30"/>
      <c r="J158" s="30"/>
      <c r="K158" s="23"/>
      <c r="L158" s="23"/>
      <c r="M158" s="23"/>
      <c r="N158" s="23"/>
      <c r="O158" s="23"/>
      <c r="P158" s="23"/>
    </row>
    <row r="159" spans="1:65" s="17" customFormat="1" ht="24" hidden="1" customHeight="1" x14ac:dyDescent="0.3">
      <c r="D159" s="45"/>
      <c r="E159" s="29"/>
      <c r="F159" s="581"/>
      <c r="H159" s="27">
        <f>BE146+BE143+BE140+BE137+BE134+BE116+BE113+BE98+BE95+BE83+BE80</f>
        <v>5886.8000000000011</v>
      </c>
      <c r="I159" s="55" t="e">
        <f>#REF!/H159</f>
        <v>#REF!</v>
      </c>
      <c r="J159" s="30"/>
      <c r="K159" s="23"/>
      <c r="L159" s="23"/>
      <c r="M159" s="23"/>
      <c r="N159" s="23"/>
      <c r="O159" s="23"/>
      <c r="P159" s="23"/>
    </row>
    <row r="160" spans="1:65" s="17" customFormat="1" ht="24" hidden="1" customHeight="1" x14ac:dyDescent="0.3">
      <c r="D160" s="45"/>
      <c r="E160" s="29"/>
      <c r="F160" s="581"/>
      <c r="H160" s="30"/>
      <c r="I160" s="30"/>
      <c r="J160" s="30"/>
      <c r="K160" s="23"/>
      <c r="L160" s="23"/>
      <c r="M160" s="23"/>
      <c r="N160" s="23"/>
      <c r="O160" s="23"/>
      <c r="P160" s="23"/>
    </row>
    <row r="161" spans="4:55" s="17" customFormat="1" ht="24" hidden="1" customHeight="1" x14ac:dyDescent="0.3">
      <c r="D161" s="45"/>
      <c r="E161" s="29"/>
      <c r="F161" s="581"/>
      <c r="H161" s="30"/>
      <c r="I161" s="30"/>
      <c r="J161" s="30"/>
      <c r="K161" s="23"/>
      <c r="L161" s="23"/>
      <c r="M161" s="23"/>
      <c r="N161" s="23"/>
      <c r="O161" s="23"/>
      <c r="P161" s="23"/>
    </row>
    <row r="162" spans="4:55" s="17" customFormat="1" ht="24" hidden="1" customHeight="1" x14ac:dyDescent="0.3">
      <c r="D162" s="45"/>
      <c r="E162" s="29"/>
      <c r="F162" s="581"/>
      <c r="H162" s="30"/>
      <c r="I162" s="30"/>
      <c r="J162" s="30"/>
      <c r="K162" s="23"/>
      <c r="L162" s="23"/>
      <c r="M162" s="23"/>
      <c r="N162" s="23"/>
      <c r="O162" s="23"/>
      <c r="P162" s="23"/>
    </row>
    <row r="163" spans="4:55" s="17" customFormat="1" ht="24" customHeight="1" x14ac:dyDescent="0.35">
      <c r="D163" s="45"/>
      <c r="E163" s="262"/>
      <c r="F163" s="581"/>
      <c r="H163" s="30"/>
      <c r="I163" s="30"/>
      <c r="J163" s="30"/>
      <c r="K163" s="23"/>
      <c r="L163" s="23"/>
      <c r="M163" s="23"/>
      <c r="N163" s="23"/>
      <c r="O163" s="23"/>
      <c r="P163" s="23"/>
    </row>
    <row r="164" spans="4:55" s="17" customFormat="1" ht="47.25" customHeight="1" x14ac:dyDescent="0.3">
      <c r="D164" s="45"/>
      <c r="E164" s="29"/>
      <c r="F164" s="581"/>
      <c r="K164" s="23"/>
      <c r="L164" s="23"/>
      <c r="M164" s="23"/>
      <c r="N164" s="23"/>
      <c r="O164" s="23"/>
      <c r="P164" s="23"/>
    </row>
    <row r="165" spans="4:55" s="17" customFormat="1" ht="42.75" customHeight="1" x14ac:dyDescent="0.3">
      <c r="D165" s="45"/>
      <c r="E165" s="29"/>
      <c r="F165" s="581"/>
      <c r="K165" s="23"/>
      <c r="L165" s="23"/>
      <c r="M165" s="23"/>
      <c r="N165" s="23"/>
      <c r="O165" s="23"/>
      <c r="P165" s="23"/>
    </row>
    <row r="166" spans="4:55" s="17" customFormat="1" ht="42" customHeight="1" x14ac:dyDescent="0.3">
      <c r="D166" s="45"/>
      <c r="E166" s="29"/>
      <c r="F166" s="581"/>
      <c r="H166" s="30"/>
      <c r="I166" s="30"/>
      <c r="J166" s="30"/>
      <c r="K166" s="23"/>
      <c r="L166" s="23"/>
      <c r="M166" s="23"/>
      <c r="N166" s="23"/>
      <c r="O166" s="23"/>
      <c r="P166" s="23"/>
    </row>
    <row r="167" spans="4:55" s="17" customFormat="1" ht="37.5" customHeight="1" x14ac:dyDescent="0.3">
      <c r="D167" s="45"/>
      <c r="E167" s="29"/>
      <c r="F167" s="581"/>
      <c r="H167" s="30"/>
      <c r="I167" s="30"/>
      <c r="J167" s="30"/>
      <c r="K167" s="23"/>
      <c r="L167" s="23"/>
      <c r="M167" s="23"/>
      <c r="N167" s="23"/>
      <c r="O167" s="23"/>
      <c r="P167" s="23"/>
    </row>
    <row r="168" spans="4:55" s="17" customFormat="1" ht="44.25" customHeight="1" x14ac:dyDescent="0.3">
      <c r="D168" s="45"/>
      <c r="E168" s="29"/>
      <c r="F168" s="581"/>
      <c r="H168" s="30"/>
      <c r="I168" s="30"/>
      <c r="J168" s="30"/>
      <c r="K168" s="23"/>
      <c r="L168" s="23"/>
      <c r="M168" s="23"/>
      <c r="N168" s="23"/>
      <c r="O168" s="23"/>
      <c r="P168" s="23"/>
    </row>
    <row r="169" spans="4:55" hidden="1" x14ac:dyDescent="0.3">
      <c r="F169" s="25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</row>
    <row r="170" spans="4:55" hidden="1" x14ac:dyDescent="0.3">
      <c r="F170" s="25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</row>
    <row r="171" spans="4:55" hidden="1" x14ac:dyDescent="0.3">
      <c r="F171" s="25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</row>
    <row r="172" spans="4:55" hidden="1" x14ac:dyDescent="0.3">
      <c r="F172" s="25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</row>
    <row r="173" spans="4:55" x14ac:dyDescent="0.3">
      <c r="F173" s="25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</row>
    <row r="174" spans="4:55" x14ac:dyDescent="0.3">
      <c r="F174" s="25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</row>
    <row r="175" spans="4:55" x14ac:dyDescent="0.3">
      <c r="F175" s="25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</row>
    <row r="176" spans="4:55" x14ac:dyDescent="0.3">
      <c r="F176" s="25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</row>
    <row r="177" spans="6:55" x14ac:dyDescent="0.3">
      <c r="F177" s="25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</row>
    <row r="178" spans="6:55" x14ac:dyDescent="0.3">
      <c r="F178" s="25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</row>
    <row r="179" spans="6:55" x14ac:dyDescent="0.3">
      <c r="F179" s="25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</row>
    <row r="180" spans="6:55" x14ac:dyDescent="0.3">
      <c r="F180" s="25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</row>
    <row r="181" spans="6:55" x14ac:dyDescent="0.3">
      <c r="F181" s="25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</row>
    <row r="182" spans="6:55" x14ac:dyDescent="0.3">
      <c r="F182" s="25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</row>
    <row r="183" spans="6:55" x14ac:dyDescent="0.3">
      <c r="F183" s="25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</row>
    <row r="184" spans="6:55" x14ac:dyDescent="0.3">
      <c r="F184" s="25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</row>
    <row r="185" spans="6:55" ht="11.25" customHeight="1" x14ac:dyDescent="0.3">
      <c r="F185" s="25"/>
      <c r="G185" s="11"/>
      <c r="H185" s="30"/>
      <c r="I185" s="30"/>
      <c r="J185" s="30"/>
      <c r="K185" s="23"/>
      <c r="L185" s="23"/>
      <c r="M185" s="23"/>
      <c r="N185" s="23"/>
      <c r="O185" s="23"/>
      <c r="P185" s="23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</row>
    <row r="186" spans="6:55" ht="11.25" customHeight="1" x14ac:dyDescent="0.3">
      <c r="F186" s="25"/>
      <c r="G186" s="11"/>
      <c r="H186" s="30"/>
      <c r="I186" s="30"/>
      <c r="J186" s="30"/>
      <c r="K186" s="23"/>
      <c r="L186" s="23"/>
      <c r="M186" s="23"/>
      <c r="N186" s="23"/>
      <c r="O186" s="23"/>
      <c r="P186" s="23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</row>
    <row r="187" spans="6:55" ht="23.25" customHeight="1" x14ac:dyDescent="0.3">
      <c r="F187" s="25"/>
      <c r="G187" s="11"/>
      <c r="H187" s="30"/>
      <c r="I187" s="30"/>
      <c r="J187" s="30"/>
      <c r="K187" s="23"/>
      <c r="L187" s="23"/>
      <c r="M187" s="23"/>
      <c r="N187" s="23"/>
      <c r="O187" s="23"/>
      <c r="P187" s="23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</row>
    <row r="188" spans="6:55" ht="11.25" customHeight="1" x14ac:dyDescent="0.3">
      <c r="F188" s="25"/>
      <c r="G188" s="11"/>
      <c r="H188" s="30"/>
      <c r="I188" s="30"/>
      <c r="J188" s="30"/>
      <c r="K188" s="23"/>
      <c r="L188" s="23"/>
      <c r="M188" s="23"/>
      <c r="N188" s="23"/>
      <c r="O188" s="23"/>
      <c r="P188" s="23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</row>
    <row r="189" spans="6:55" ht="11.25" customHeight="1" x14ac:dyDescent="0.3">
      <c r="F189" s="25"/>
      <c r="G189" s="11"/>
      <c r="H189" s="30"/>
      <c r="I189" s="30"/>
      <c r="J189" s="30"/>
      <c r="K189" s="23"/>
      <c r="L189" s="23"/>
      <c r="M189" s="23"/>
      <c r="N189" s="23"/>
      <c r="O189" s="23"/>
      <c r="P189" s="23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</row>
    <row r="190" spans="6:55" ht="11.25" customHeight="1" x14ac:dyDescent="0.3">
      <c r="F190" s="25"/>
      <c r="G190" s="11"/>
      <c r="H190" s="30"/>
      <c r="I190" s="30"/>
      <c r="J190" s="30"/>
      <c r="K190" s="23"/>
      <c r="L190" s="23"/>
      <c r="M190" s="23"/>
      <c r="N190" s="23"/>
      <c r="O190" s="23"/>
      <c r="P190" s="23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</row>
    <row r="191" spans="6:55" ht="11.25" customHeight="1" x14ac:dyDescent="0.3">
      <c r="F191" s="25"/>
      <c r="G191" s="11"/>
      <c r="H191" s="30"/>
      <c r="I191" s="30"/>
      <c r="J191" s="30"/>
      <c r="K191" s="23"/>
      <c r="L191" s="23"/>
      <c r="M191" s="23"/>
      <c r="N191" s="23"/>
      <c r="O191" s="23"/>
      <c r="P191" s="23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</row>
    <row r="192" spans="6:55" ht="11.25" customHeight="1" x14ac:dyDescent="0.3">
      <c r="F192" s="25"/>
      <c r="G192" s="11"/>
      <c r="H192" s="30"/>
      <c r="I192" s="30"/>
      <c r="J192" s="30"/>
      <c r="K192" s="23"/>
      <c r="L192" s="23"/>
      <c r="M192" s="23"/>
      <c r="N192" s="23"/>
      <c r="O192" s="23"/>
      <c r="P192" s="23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</row>
    <row r="193" spans="6:55" ht="11.25" customHeight="1" x14ac:dyDescent="0.3">
      <c r="F193" s="25"/>
      <c r="G193" s="11"/>
      <c r="H193" s="30"/>
      <c r="I193" s="30"/>
      <c r="J193" s="30"/>
      <c r="K193" s="23"/>
      <c r="L193" s="23"/>
      <c r="M193" s="23"/>
      <c r="N193" s="23"/>
      <c r="O193" s="23"/>
      <c r="P193" s="23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</row>
    <row r="194" spans="6:55" ht="11.25" customHeight="1" x14ac:dyDescent="0.3">
      <c r="F194" s="25"/>
      <c r="G194" s="11"/>
      <c r="H194" s="30"/>
      <c r="I194" s="30"/>
      <c r="J194" s="30"/>
      <c r="K194" s="23"/>
      <c r="L194" s="23"/>
      <c r="M194" s="23"/>
      <c r="N194" s="23"/>
      <c r="O194" s="23"/>
      <c r="P194" s="23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</row>
    <row r="195" spans="6:55" ht="11.25" customHeight="1" x14ac:dyDescent="0.3">
      <c r="F195" s="25"/>
      <c r="G195" s="11"/>
      <c r="H195" s="30"/>
      <c r="I195" s="30"/>
      <c r="J195" s="30"/>
      <c r="K195" s="23"/>
      <c r="L195" s="23"/>
      <c r="M195" s="23"/>
      <c r="N195" s="23"/>
      <c r="O195" s="23"/>
      <c r="P195" s="23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</row>
    <row r="196" spans="6:55" ht="11.25" customHeight="1" x14ac:dyDescent="0.3">
      <c r="F196" s="25"/>
      <c r="G196" s="11"/>
      <c r="H196" s="30"/>
      <c r="I196" s="30"/>
      <c r="J196" s="30"/>
      <c r="K196" s="23"/>
      <c r="L196" s="23"/>
      <c r="M196" s="23"/>
      <c r="N196" s="23"/>
      <c r="O196" s="23"/>
      <c r="P196" s="23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</row>
    <row r="197" spans="6:55" ht="11.25" customHeight="1" x14ac:dyDescent="0.3">
      <c r="F197" s="25"/>
      <c r="G197" s="11"/>
      <c r="H197" s="30"/>
      <c r="I197" s="30"/>
      <c r="J197" s="30"/>
      <c r="K197" s="23"/>
      <c r="L197" s="23"/>
      <c r="M197" s="23"/>
      <c r="N197" s="23"/>
      <c r="O197" s="23"/>
      <c r="P197" s="23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</row>
    <row r="198" spans="6:55" ht="11.25" customHeight="1" x14ac:dyDescent="0.3">
      <c r="F198" s="25"/>
      <c r="G198" s="11"/>
      <c r="H198" s="30"/>
      <c r="I198" s="30"/>
      <c r="J198" s="30"/>
      <c r="K198" s="23"/>
      <c r="L198" s="23"/>
      <c r="M198" s="23"/>
      <c r="N198" s="23"/>
      <c r="O198" s="23"/>
      <c r="P198" s="23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</row>
    <row r="199" spans="6:55" ht="11.25" customHeight="1" x14ac:dyDescent="0.3">
      <c r="F199" s="25"/>
      <c r="G199" s="11"/>
      <c r="H199" s="30"/>
      <c r="I199" s="30"/>
      <c r="J199" s="30"/>
      <c r="K199" s="23"/>
      <c r="L199" s="23"/>
      <c r="M199" s="23"/>
      <c r="N199" s="23"/>
      <c r="O199" s="23"/>
      <c r="P199" s="23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</row>
    <row r="200" spans="6:55" ht="11.25" customHeight="1" x14ac:dyDescent="0.3">
      <c r="F200" s="25"/>
      <c r="G200" s="11"/>
      <c r="H200" s="30"/>
      <c r="I200" s="30"/>
      <c r="J200" s="30"/>
      <c r="K200" s="23"/>
      <c r="L200" s="23"/>
      <c r="M200" s="23"/>
      <c r="N200" s="23"/>
      <c r="O200" s="23"/>
      <c r="P200" s="23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</row>
    <row r="201" spans="6:55" ht="11.25" customHeight="1" x14ac:dyDescent="0.3">
      <c r="F201" s="25"/>
      <c r="G201" s="11"/>
      <c r="H201" s="30"/>
      <c r="I201" s="30"/>
      <c r="J201" s="30"/>
      <c r="K201" s="23"/>
      <c r="L201" s="23"/>
      <c r="M201" s="23"/>
      <c r="N201" s="23"/>
      <c r="O201" s="23"/>
      <c r="P201" s="23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</row>
    <row r="202" spans="6:55" ht="11.25" customHeight="1" x14ac:dyDescent="0.3">
      <c r="F202" s="25"/>
      <c r="G202" s="11"/>
      <c r="H202" s="30"/>
      <c r="I202" s="30"/>
      <c r="J202" s="30"/>
      <c r="K202" s="23"/>
      <c r="L202" s="23"/>
      <c r="M202" s="23"/>
      <c r="N202" s="23"/>
      <c r="O202" s="23"/>
      <c r="P202" s="23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</row>
    <row r="203" spans="6:55" ht="11.25" customHeight="1" x14ac:dyDescent="0.3">
      <c r="F203" s="25"/>
      <c r="G203" s="11"/>
      <c r="H203" s="30"/>
      <c r="I203" s="30"/>
      <c r="J203" s="30"/>
      <c r="K203" s="23"/>
      <c r="L203" s="23"/>
      <c r="M203" s="23"/>
      <c r="N203" s="23"/>
      <c r="O203" s="23"/>
      <c r="P203" s="23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</row>
    <row r="204" spans="6:55" ht="11.25" customHeight="1" x14ac:dyDescent="0.3">
      <c r="F204" s="25"/>
      <c r="G204" s="11"/>
      <c r="H204" s="30"/>
      <c r="I204" s="30"/>
      <c r="J204" s="30"/>
      <c r="K204" s="23"/>
      <c r="L204" s="23"/>
      <c r="M204" s="23"/>
      <c r="N204" s="23"/>
      <c r="O204" s="23"/>
      <c r="P204" s="23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</row>
    <row r="205" spans="6:55" ht="11.25" customHeight="1" x14ac:dyDescent="0.3">
      <c r="F205" s="25"/>
      <c r="G205" s="11"/>
      <c r="H205" s="30"/>
      <c r="I205" s="30"/>
      <c r="J205" s="30"/>
      <c r="K205" s="23"/>
      <c r="L205" s="23"/>
      <c r="M205" s="23"/>
      <c r="N205" s="23"/>
      <c r="O205" s="23"/>
      <c r="P205" s="23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</row>
    <row r="206" spans="6:55" ht="11.25" customHeight="1" x14ac:dyDescent="0.3">
      <c r="F206" s="25"/>
      <c r="G206" s="11"/>
      <c r="H206" s="30"/>
      <c r="I206" s="30"/>
      <c r="J206" s="30"/>
      <c r="K206" s="23"/>
      <c r="L206" s="23"/>
      <c r="M206" s="23"/>
      <c r="N206" s="23"/>
      <c r="O206" s="23"/>
      <c r="P206" s="23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</row>
    <row r="207" spans="6:55" ht="11.25" customHeight="1" x14ac:dyDescent="0.3">
      <c r="F207" s="25"/>
      <c r="G207" s="11"/>
      <c r="H207" s="30"/>
      <c r="I207" s="30"/>
      <c r="J207" s="30"/>
      <c r="K207" s="23"/>
      <c r="L207" s="23"/>
      <c r="M207" s="23"/>
      <c r="N207" s="23"/>
      <c r="O207" s="23"/>
      <c r="P207" s="23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</row>
    <row r="208" spans="6:55" ht="11.25" customHeight="1" x14ac:dyDescent="0.3">
      <c r="F208" s="25"/>
      <c r="G208" s="11"/>
      <c r="H208" s="30"/>
      <c r="I208" s="30"/>
      <c r="J208" s="30"/>
      <c r="K208" s="23"/>
      <c r="L208" s="23"/>
      <c r="M208" s="23"/>
      <c r="N208" s="23"/>
      <c r="O208" s="23"/>
      <c r="P208" s="23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</row>
    <row r="209" spans="6:55" ht="11.25" customHeight="1" x14ac:dyDescent="0.3">
      <c r="F209" s="25"/>
      <c r="G209" s="11"/>
      <c r="H209" s="30"/>
      <c r="I209" s="30"/>
      <c r="J209" s="30"/>
      <c r="K209" s="23"/>
      <c r="L209" s="23"/>
      <c r="M209" s="23"/>
      <c r="N209" s="23"/>
      <c r="O209" s="23"/>
      <c r="P209" s="23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</row>
    <row r="210" spans="6:55" ht="11.25" customHeight="1" x14ac:dyDescent="0.3">
      <c r="F210" s="25"/>
      <c r="G210" s="11"/>
      <c r="H210" s="30"/>
      <c r="I210" s="30"/>
      <c r="J210" s="30"/>
      <c r="K210" s="23"/>
      <c r="L210" s="23"/>
      <c r="M210" s="23"/>
      <c r="N210" s="23"/>
      <c r="O210" s="23"/>
      <c r="P210" s="23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</row>
    <row r="211" spans="6:55" ht="11.25" customHeight="1" x14ac:dyDescent="0.3">
      <c r="F211" s="25"/>
      <c r="G211" s="11"/>
      <c r="H211" s="30"/>
      <c r="I211" s="30"/>
      <c r="J211" s="30"/>
      <c r="K211" s="23"/>
      <c r="L211" s="23"/>
      <c r="M211" s="23"/>
      <c r="N211" s="23"/>
      <c r="O211" s="23"/>
      <c r="P211" s="23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</row>
    <row r="212" spans="6:55" ht="11.25" customHeight="1" x14ac:dyDescent="0.3">
      <c r="F212" s="25"/>
      <c r="G212" s="11"/>
      <c r="H212" s="30"/>
      <c r="I212" s="30"/>
      <c r="J212" s="30"/>
      <c r="K212" s="23"/>
      <c r="L212" s="23"/>
      <c r="M212" s="23"/>
      <c r="N212" s="23"/>
      <c r="O212" s="23"/>
      <c r="P212" s="23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</row>
    <row r="213" spans="6:55" ht="11.25" customHeight="1" x14ac:dyDescent="0.3">
      <c r="F213" s="25"/>
      <c r="G213" s="11"/>
      <c r="H213" s="30"/>
      <c r="I213" s="30"/>
      <c r="J213" s="30"/>
      <c r="K213" s="23"/>
      <c r="L213" s="23"/>
      <c r="M213" s="23"/>
      <c r="N213" s="23"/>
      <c r="O213" s="23"/>
      <c r="P213" s="23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</row>
    <row r="214" spans="6:55" ht="11.25" customHeight="1" x14ac:dyDescent="0.3">
      <c r="F214" s="25"/>
      <c r="G214" s="11"/>
      <c r="H214" s="30"/>
      <c r="I214" s="30"/>
      <c r="J214" s="30"/>
      <c r="K214" s="23"/>
      <c r="L214" s="23"/>
      <c r="M214" s="23"/>
      <c r="N214" s="23"/>
      <c r="O214" s="23"/>
      <c r="P214" s="23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</row>
    <row r="215" spans="6:55" ht="11.25" customHeight="1" x14ac:dyDescent="0.3">
      <c r="F215" s="25"/>
      <c r="G215" s="11"/>
      <c r="H215" s="30"/>
      <c r="I215" s="30"/>
      <c r="J215" s="30"/>
      <c r="K215" s="23"/>
      <c r="L215" s="23"/>
      <c r="M215" s="23"/>
      <c r="N215" s="23"/>
      <c r="O215" s="23"/>
      <c r="P215" s="23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</row>
    <row r="216" spans="6:55" ht="11.25" customHeight="1" x14ac:dyDescent="0.3">
      <c r="F216" s="25"/>
      <c r="G216" s="11"/>
      <c r="H216" s="30"/>
      <c r="I216" s="30"/>
      <c r="J216" s="30"/>
      <c r="K216" s="23"/>
      <c r="L216" s="23"/>
      <c r="M216" s="23"/>
      <c r="N216" s="23"/>
      <c r="O216" s="23"/>
      <c r="P216" s="23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</row>
    <row r="217" spans="6:55" ht="11.25" customHeight="1" x14ac:dyDescent="0.3">
      <c r="F217" s="25"/>
      <c r="G217" s="11"/>
      <c r="H217" s="30"/>
      <c r="I217" s="30"/>
      <c r="J217" s="30"/>
      <c r="K217" s="23"/>
      <c r="L217" s="23"/>
      <c r="M217" s="23"/>
      <c r="N217" s="23"/>
      <c r="O217" s="23"/>
      <c r="P217" s="23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</row>
    <row r="218" spans="6:55" ht="11.25" customHeight="1" x14ac:dyDescent="0.3">
      <c r="F218" s="25"/>
      <c r="G218" s="11"/>
      <c r="H218" s="30"/>
      <c r="I218" s="30"/>
      <c r="J218" s="30"/>
      <c r="K218" s="23"/>
      <c r="L218" s="23"/>
      <c r="M218" s="23"/>
      <c r="N218" s="23"/>
      <c r="O218" s="23"/>
      <c r="P218" s="23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</row>
    <row r="219" spans="6:55" ht="11.25" customHeight="1" x14ac:dyDescent="0.3">
      <c r="F219" s="25"/>
      <c r="G219" s="11"/>
      <c r="H219" s="30"/>
      <c r="I219" s="30"/>
      <c r="J219" s="30"/>
      <c r="K219" s="23"/>
      <c r="L219" s="23"/>
      <c r="M219" s="23"/>
      <c r="N219" s="23"/>
      <c r="O219" s="23"/>
      <c r="P219" s="23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</row>
    <row r="220" spans="6:55" ht="11.25" customHeight="1" x14ac:dyDescent="0.3">
      <c r="F220" s="25"/>
      <c r="G220" s="11"/>
      <c r="H220" s="30"/>
      <c r="I220" s="30"/>
      <c r="J220" s="30"/>
      <c r="K220" s="23"/>
      <c r="L220" s="23"/>
      <c r="M220" s="23"/>
      <c r="N220" s="23"/>
      <c r="O220" s="23"/>
      <c r="P220" s="23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</row>
    <row r="221" spans="6:55" ht="11.25" customHeight="1" x14ac:dyDescent="0.3">
      <c r="F221" s="25"/>
      <c r="G221" s="11"/>
      <c r="H221" s="30"/>
      <c r="I221" s="30"/>
      <c r="J221" s="30"/>
      <c r="K221" s="23"/>
      <c r="L221" s="23"/>
      <c r="M221" s="23"/>
      <c r="N221" s="23"/>
      <c r="O221" s="23"/>
      <c r="P221" s="23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</row>
    <row r="222" spans="6:55" ht="11.25" customHeight="1" x14ac:dyDescent="0.3">
      <c r="F222" s="25"/>
      <c r="G222" s="11"/>
      <c r="H222" s="23"/>
      <c r="I222" s="23"/>
      <c r="J222" s="23"/>
      <c r="K222" s="23"/>
      <c r="L222" s="23"/>
      <c r="M222" s="23"/>
      <c r="N222" s="23"/>
      <c r="O222" s="23"/>
      <c r="P222" s="23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</row>
    <row r="223" spans="6:55" ht="11.25" customHeight="1" x14ac:dyDescent="0.3">
      <c r="F223" s="25"/>
      <c r="G223" s="11"/>
      <c r="H223" s="23"/>
      <c r="I223" s="23"/>
      <c r="J223" s="23"/>
      <c r="K223" s="23"/>
      <c r="L223" s="23"/>
      <c r="M223" s="23"/>
      <c r="N223" s="23"/>
      <c r="O223" s="23"/>
      <c r="P223" s="23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</row>
    <row r="224" spans="6:55" ht="11.25" customHeight="1" x14ac:dyDescent="0.3">
      <c r="F224" s="25"/>
      <c r="G224" s="11"/>
      <c r="H224" s="23"/>
      <c r="I224" s="23"/>
      <c r="J224" s="23"/>
      <c r="K224" s="23"/>
      <c r="L224" s="23"/>
      <c r="M224" s="23"/>
      <c r="N224" s="23"/>
      <c r="O224" s="23"/>
      <c r="P224" s="23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</row>
    <row r="225" spans="6:55" ht="11.25" customHeight="1" x14ac:dyDescent="0.3">
      <c r="F225" s="25"/>
      <c r="G225" s="11"/>
      <c r="H225" s="23"/>
      <c r="I225" s="23"/>
      <c r="J225" s="23"/>
      <c r="K225" s="23"/>
      <c r="L225" s="23"/>
      <c r="M225" s="23"/>
      <c r="N225" s="23"/>
      <c r="O225" s="23"/>
      <c r="P225" s="23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</row>
    <row r="226" spans="6:55" ht="11.25" customHeight="1" x14ac:dyDescent="0.3">
      <c r="F226" s="25"/>
      <c r="G226" s="11"/>
      <c r="H226" s="23"/>
      <c r="I226" s="23"/>
      <c r="J226" s="23"/>
      <c r="K226" s="23"/>
      <c r="L226" s="23"/>
      <c r="M226" s="23"/>
      <c r="N226" s="23"/>
      <c r="O226" s="23"/>
      <c r="P226" s="23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</row>
    <row r="227" spans="6:55" ht="11.25" customHeight="1" x14ac:dyDescent="0.3">
      <c r="F227" s="25"/>
      <c r="G227" s="11"/>
      <c r="H227" s="23"/>
      <c r="I227" s="23"/>
      <c r="J227" s="23"/>
      <c r="K227" s="23"/>
      <c r="L227" s="23"/>
      <c r="M227" s="23"/>
      <c r="N227" s="23"/>
      <c r="O227" s="23"/>
      <c r="P227" s="23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</row>
    <row r="228" spans="6:55" ht="11.25" customHeight="1" x14ac:dyDescent="0.3">
      <c r="F228" s="25"/>
      <c r="G228" s="11"/>
      <c r="H228" s="23"/>
      <c r="I228" s="23"/>
      <c r="J228" s="23"/>
      <c r="K228" s="23"/>
      <c r="L228" s="23"/>
      <c r="M228" s="23"/>
      <c r="N228" s="23"/>
      <c r="O228" s="23"/>
      <c r="P228" s="23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</row>
    <row r="229" spans="6:55" ht="11.25" customHeight="1" x14ac:dyDescent="0.3">
      <c r="F229" s="25"/>
      <c r="G229" s="11"/>
      <c r="H229" s="23"/>
      <c r="I229" s="23"/>
      <c r="J229" s="23"/>
      <c r="K229" s="23"/>
      <c r="L229" s="23"/>
      <c r="M229" s="23"/>
      <c r="N229" s="23"/>
      <c r="O229" s="23"/>
      <c r="P229" s="23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</row>
    <row r="230" spans="6:55" ht="11.25" customHeight="1" x14ac:dyDescent="0.3">
      <c r="F230" s="25"/>
      <c r="G230" s="11"/>
      <c r="H230" s="23"/>
      <c r="I230" s="23"/>
      <c r="J230" s="23"/>
      <c r="K230" s="23"/>
      <c r="L230" s="23"/>
      <c r="M230" s="23"/>
      <c r="N230" s="23"/>
      <c r="O230" s="23"/>
      <c r="P230" s="23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</row>
    <row r="231" spans="6:55" ht="11.25" customHeight="1" x14ac:dyDescent="0.3">
      <c r="F231" s="25"/>
      <c r="G231" s="11"/>
      <c r="H231" s="23"/>
      <c r="I231" s="23"/>
      <c r="J231" s="23"/>
      <c r="K231" s="23"/>
      <c r="L231" s="23"/>
      <c r="M231" s="23"/>
      <c r="N231" s="23"/>
      <c r="O231" s="23"/>
      <c r="P231" s="23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</row>
    <row r="232" spans="6:55" ht="11.25" customHeight="1" x14ac:dyDescent="0.3">
      <c r="F232" s="25"/>
      <c r="G232" s="11"/>
      <c r="H232" s="23"/>
      <c r="I232" s="23"/>
      <c r="J232" s="23"/>
      <c r="K232" s="23"/>
      <c r="L232" s="23"/>
      <c r="M232" s="23"/>
      <c r="N232" s="23"/>
      <c r="O232" s="23"/>
      <c r="P232" s="23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</row>
    <row r="233" spans="6:55" ht="11.25" customHeight="1" x14ac:dyDescent="0.3">
      <c r="F233" s="25"/>
      <c r="G233" s="11"/>
      <c r="H233" s="23"/>
      <c r="I233" s="23"/>
      <c r="J233" s="23"/>
      <c r="K233" s="23"/>
      <c r="L233" s="23"/>
      <c r="M233" s="23"/>
      <c r="N233" s="23"/>
      <c r="O233" s="23"/>
      <c r="P233" s="23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</row>
    <row r="234" spans="6:55" ht="11.25" customHeight="1" x14ac:dyDescent="0.3">
      <c r="F234" s="25"/>
      <c r="G234" s="11"/>
      <c r="H234" s="23"/>
      <c r="I234" s="23"/>
      <c r="J234" s="23"/>
      <c r="K234" s="23"/>
      <c r="L234" s="23"/>
      <c r="M234" s="23"/>
      <c r="N234" s="23"/>
      <c r="O234" s="23"/>
      <c r="P234" s="23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</row>
    <row r="235" spans="6:55" ht="11.25" customHeight="1" x14ac:dyDescent="0.3">
      <c r="F235" s="25"/>
      <c r="G235" s="11"/>
      <c r="H235" s="23"/>
      <c r="I235" s="23"/>
      <c r="J235" s="23"/>
      <c r="K235" s="23"/>
      <c r="L235" s="23"/>
      <c r="M235" s="23"/>
      <c r="N235" s="23"/>
      <c r="O235" s="23"/>
      <c r="P235" s="23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</row>
    <row r="236" spans="6:55" ht="11.25" customHeight="1" x14ac:dyDescent="0.3">
      <c r="F236" s="25"/>
      <c r="G236" s="11"/>
      <c r="H236" s="23"/>
      <c r="I236" s="23"/>
      <c r="J236" s="23"/>
      <c r="K236" s="23"/>
      <c r="L236" s="23"/>
      <c r="M236" s="23"/>
      <c r="N236" s="23"/>
      <c r="O236" s="23"/>
      <c r="P236" s="23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</row>
    <row r="237" spans="6:55" ht="11.25" customHeight="1" x14ac:dyDescent="0.3">
      <c r="F237" s="25"/>
      <c r="G237" s="11"/>
      <c r="H237" s="23"/>
      <c r="I237" s="23"/>
      <c r="J237" s="23"/>
      <c r="K237" s="23"/>
      <c r="L237" s="23"/>
      <c r="M237" s="23"/>
      <c r="N237" s="23"/>
      <c r="O237" s="23"/>
      <c r="P237" s="23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</row>
    <row r="238" spans="6:55" ht="11.25" customHeight="1" x14ac:dyDescent="0.3">
      <c r="F238" s="25"/>
      <c r="G238" s="11"/>
      <c r="H238" s="23"/>
      <c r="I238" s="23"/>
      <c r="J238" s="23"/>
      <c r="K238" s="23"/>
      <c r="L238" s="23"/>
      <c r="M238" s="23"/>
      <c r="N238" s="23"/>
      <c r="O238" s="23"/>
      <c r="P238" s="23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</row>
    <row r="239" spans="6:55" ht="11.25" customHeight="1" x14ac:dyDescent="0.3">
      <c r="F239" s="25"/>
      <c r="G239" s="11"/>
      <c r="H239" s="23"/>
      <c r="I239" s="23"/>
      <c r="J239" s="23"/>
      <c r="K239" s="23"/>
      <c r="L239" s="23"/>
      <c r="M239" s="23"/>
      <c r="N239" s="23"/>
      <c r="O239" s="23"/>
      <c r="P239" s="23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</row>
    <row r="240" spans="6:55" ht="11.25" customHeight="1" x14ac:dyDescent="0.3">
      <c r="F240" s="25"/>
      <c r="G240" s="11"/>
      <c r="H240" s="23"/>
      <c r="I240" s="23"/>
      <c r="J240" s="23"/>
      <c r="K240" s="23"/>
      <c r="L240" s="23"/>
      <c r="M240" s="23"/>
      <c r="N240" s="23"/>
      <c r="O240" s="23"/>
      <c r="P240" s="23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</row>
    <row r="241" spans="6:65" ht="11.25" customHeight="1" x14ac:dyDescent="0.3">
      <c r="F241" s="25"/>
      <c r="G241" s="11"/>
      <c r="H241" s="23"/>
      <c r="I241" s="23"/>
      <c r="J241" s="23"/>
      <c r="K241" s="23"/>
      <c r="L241" s="23"/>
      <c r="M241" s="23"/>
      <c r="N241" s="23"/>
      <c r="O241" s="23"/>
      <c r="P241" s="23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</row>
    <row r="242" spans="6:65" ht="11.25" customHeight="1" x14ac:dyDescent="0.3">
      <c r="F242" s="25"/>
      <c r="G242" s="11"/>
      <c r="H242" s="23"/>
      <c r="I242" s="23"/>
      <c r="J242" s="23"/>
      <c r="K242" s="23"/>
      <c r="L242" s="23"/>
      <c r="M242" s="23"/>
      <c r="N242" s="23"/>
      <c r="O242" s="23"/>
      <c r="P242" s="23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</row>
    <row r="243" spans="6:65" ht="11.25" customHeight="1" x14ac:dyDescent="0.3">
      <c r="F243" s="25"/>
      <c r="G243" s="11"/>
      <c r="H243" s="23"/>
      <c r="I243" s="23"/>
      <c r="J243" s="23"/>
      <c r="K243" s="23"/>
      <c r="L243" s="23"/>
      <c r="M243" s="23"/>
      <c r="N243" s="23"/>
      <c r="O243" s="23"/>
      <c r="P243" s="23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</row>
    <row r="244" spans="6:65" ht="11.25" customHeight="1" x14ac:dyDescent="0.3">
      <c r="F244" s="25"/>
      <c r="G244" s="11"/>
      <c r="H244" s="23"/>
      <c r="I244" s="23"/>
      <c r="J244" s="23"/>
      <c r="K244" s="23"/>
      <c r="L244" s="23"/>
      <c r="M244" s="23"/>
      <c r="N244" s="23"/>
      <c r="O244" s="23"/>
      <c r="P244" s="23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</row>
    <row r="245" spans="6:65" ht="11.25" customHeight="1" x14ac:dyDescent="0.3">
      <c r="F245" s="25"/>
      <c r="G245" s="11"/>
      <c r="H245" s="23"/>
      <c r="I245" s="23"/>
      <c r="J245" s="23"/>
      <c r="K245" s="23"/>
      <c r="L245" s="23"/>
      <c r="M245" s="23"/>
      <c r="N245" s="23"/>
      <c r="O245" s="23"/>
      <c r="P245" s="23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</row>
    <row r="246" spans="6:65" ht="11.25" customHeight="1" x14ac:dyDescent="0.3">
      <c r="F246" s="25"/>
      <c r="G246" s="11"/>
      <c r="H246" s="23"/>
      <c r="I246" s="23"/>
      <c r="J246" s="23"/>
      <c r="K246" s="23"/>
      <c r="L246" s="23"/>
      <c r="M246" s="23"/>
      <c r="N246" s="23"/>
      <c r="O246" s="23"/>
      <c r="P246" s="23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</row>
    <row r="247" spans="6:65" ht="11.25" customHeight="1" x14ac:dyDescent="0.3">
      <c r="F247" s="25"/>
      <c r="G247" s="11"/>
      <c r="H247" s="23"/>
      <c r="I247" s="23"/>
      <c r="J247" s="23"/>
      <c r="K247" s="23"/>
      <c r="L247" s="23"/>
      <c r="M247" s="23"/>
      <c r="N247" s="23"/>
      <c r="O247" s="23"/>
      <c r="P247" s="23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</row>
    <row r="248" spans="6:65" ht="11.25" customHeight="1" x14ac:dyDescent="0.3">
      <c r="F248" s="25"/>
      <c r="G248" s="11"/>
      <c r="H248" s="23"/>
      <c r="I248" s="23"/>
      <c r="J248" s="23"/>
      <c r="K248" s="23"/>
      <c r="L248" s="23"/>
      <c r="M248" s="23"/>
      <c r="N248" s="23"/>
      <c r="O248" s="23"/>
      <c r="P248" s="23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</row>
    <row r="249" spans="6:65" ht="11.25" customHeight="1" x14ac:dyDescent="0.3">
      <c r="F249" s="25"/>
      <c r="G249" s="11"/>
      <c r="H249" s="23"/>
      <c r="I249" s="23"/>
      <c r="J249" s="23"/>
      <c r="K249" s="23"/>
      <c r="L249" s="23"/>
      <c r="M249" s="23"/>
      <c r="N249" s="23"/>
      <c r="O249" s="23"/>
      <c r="P249" s="23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</row>
    <row r="250" spans="6:65" ht="11.25" customHeight="1" x14ac:dyDescent="0.3">
      <c r="F250" s="2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5"/>
      <c r="BE250" s="23"/>
      <c r="BF250" s="23"/>
      <c r="BG250" s="23"/>
      <c r="BH250" s="23"/>
      <c r="BI250" s="23"/>
      <c r="BJ250" s="23"/>
      <c r="BK250" s="23"/>
      <c r="BL250" s="23"/>
      <c r="BM250" s="23"/>
    </row>
    <row r="251" spans="6:65" ht="11.25" customHeight="1" x14ac:dyDescent="0.3">
      <c r="F251" s="2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5"/>
      <c r="BE251" s="23"/>
      <c r="BF251" s="23"/>
      <c r="BG251" s="23"/>
      <c r="BH251" s="23"/>
      <c r="BI251" s="23"/>
      <c r="BJ251" s="23"/>
      <c r="BK251" s="23"/>
      <c r="BL251" s="23"/>
      <c r="BM251" s="23"/>
    </row>
    <row r="252" spans="6:65" ht="11.25" customHeight="1" x14ac:dyDescent="0.3">
      <c r="F252" s="2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5"/>
      <c r="BE252" s="23"/>
      <c r="BF252" s="23"/>
      <c r="BG252" s="23"/>
      <c r="BH252" s="23"/>
      <c r="BI252" s="23"/>
      <c r="BJ252" s="23"/>
      <c r="BK252" s="23"/>
      <c r="BL252" s="23"/>
      <c r="BM252" s="23"/>
    </row>
    <row r="253" spans="6:65" ht="11.25" customHeight="1" x14ac:dyDescent="0.3">
      <c r="F253" s="2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5"/>
      <c r="BE253" s="23"/>
      <c r="BF253" s="23"/>
      <c r="BG253" s="23"/>
      <c r="BH253" s="23"/>
      <c r="BI253" s="23"/>
      <c r="BJ253" s="23"/>
      <c r="BK253" s="23"/>
      <c r="BL253" s="23"/>
      <c r="BM253" s="23"/>
    </row>
    <row r="254" spans="6:65" ht="11.25" customHeight="1" x14ac:dyDescent="0.3">
      <c r="F254" s="2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5"/>
      <c r="BE254" s="23"/>
      <c r="BF254" s="23"/>
      <c r="BG254" s="23"/>
      <c r="BH254" s="23"/>
      <c r="BI254" s="23"/>
      <c r="BJ254" s="23"/>
      <c r="BK254" s="23"/>
      <c r="BL254" s="23"/>
      <c r="BM254" s="23"/>
    </row>
    <row r="255" spans="6:65" ht="11.25" customHeight="1" x14ac:dyDescent="0.3">
      <c r="F255" s="2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5"/>
      <c r="BE255" s="23"/>
      <c r="BF255" s="23"/>
      <c r="BG255" s="23"/>
      <c r="BH255" s="23"/>
      <c r="BI255" s="23"/>
      <c r="BJ255" s="23"/>
      <c r="BK255" s="23"/>
      <c r="BL255" s="23"/>
      <c r="BM255" s="23"/>
    </row>
    <row r="256" spans="6:65" ht="11.25" customHeight="1" x14ac:dyDescent="0.3">
      <c r="F256" s="2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5"/>
      <c r="BE256" s="23"/>
      <c r="BF256" s="23"/>
      <c r="BG256" s="23"/>
      <c r="BH256" s="23"/>
      <c r="BI256" s="23"/>
      <c r="BJ256" s="23"/>
      <c r="BK256" s="23"/>
      <c r="BL256" s="23"/>
      <c r="BM256" s="23"/>
    </row>
    <row r="257" spans="6:65" ht="11.25" customHeight="1" x14ac:dyDescent="0.3">
      <c r="F257" s="2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5"/>
      <c r="BE257" s="23"/>
      <c r="BF257" s="23"/>
      <c r="BG257" s="23"/>
      <c r="BH257" s="23"/>
      <c r="BI257" s="23"/>
      <c r="BJ257" s="23"/>
      <c r="BK257" s="23"/>
      <c r="BL257" s="23"/>
      <c r="BM257" s="23"/>
    </row>
    <row r="258" spans="6:65" ht="11.25" customHeight="1" x14ac:dyDescent="0.3">
      <c r="F258" s="2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5"/>
      <c r="BE258" s="23"/>
      <c r="BF258" s="23"/>
      <c r="BG258" s="23"/>
      <c r="BH258" s="23"/>
      <c r="BI258" s="23"/>
      <c r="BJ258" s="23"/>
      <c r="BK258" s="23"/>
      <c r="BL258" s="23"/>
      <c r="BM258" s="23"/>
    </row>
    <row r="259" spans="6:65" ht="11.25" customHeight="1" x14ac:dyDescent="0.3">
      <c r="F259" s="2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5"/>
      <c r="BE259" s="23"/>
      <c r="BF259" s="23"/>
      <c r="BG259" s="23"/>
      <c r="BH259" s="23"/>
      <c r="BI259" s="23"/>
      <c r="BJ259" s="23"/>
      <c r="BK259" s="23"/>
      <c r="BL259" s="23"/>
      <c r="BM259" s="23"/>
    </row>
    <row r="260" spans="6:65" ht="11.25" customHeight="1" x14ac:dyDescent="0.3">
      <c r="F260" s="2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5"/>
      <c r="BE260" s="23"/>
      <c r="BF260" s="23"/>
      <c r="BG260" s="23"/>
      <c r="BH260" s="23"/>
      <c r="BI260" s="23"/>
      <c r="BJ260" s="23"/>
      <c r="BK260" s="23"/>
      <c r="BL260" s="23"/>
      <c r="BM260" s="23"/>
    </row>
    <row r="261" spans="6:65" ht="11.25" customHeight="1" x14ac:dyDescent="0.3">
      <c r="F261" s="2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5"/>
      <c r="BE261" s="23"/>
      <c r="BF261" s="23"/>
      <c r="BG261" s="23"/>
      <c r="BH261" s="23"/>
      <c r="BI261" s="23"/>
      <c r="BJ261" s="23"/>
      <c r="BK261" s="23"/>
      <c r="BL261" s="23"/>
      <c r="BM261" s="23"/>
    </row>
    <row r="262" spans="6:65" ht="11.25" customHeight="1" x14ac:dyDescent="0.3">
      <c r="F262" s="2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5"/>
      <c r="BE262" s="23"/>
      <c r="BF262" s="23"/>
      <c r="BG262" s="23"/>
      <c r="BH262" s="23"/>
      <c r="BI262" s="23"/>
      <c r="BJ262" s="23"/>
      <c r="BK262" s="23"/>
      <c r="BL262" s="23"/>
      <c r="BM262" s="23"/>
    </row>
    <row r="263" spans="6:65" ht="11.25" customHeight="1" x14ac:dyDescent="0.3">
      <c r="F263" s="2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5"/>
      <c r="BE263" s="23"/>
      <c r="BF263" s="23"/>
      <c r="BG263" s="23"/>
      <c r="BH263" s="23"/>
      <c r="BI263" s="23"/>
      <c r="BJ263" s="23"/>
      <c r="BK263" s="23"/>
      <c r="BL263" s="23"/>
      <c r="BM263" s="23"/>
    </row>
    <row r="264" spans="6:65" ht="11.25" customHeight="1" x14ac:dyDescent="0.3">
      <c r="F264" s="2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5"/>
      <c r="BE264" s="23"/>
      <c r="BF264" s="23"/>
      <c r="BG264" s="23"/>
      <c r="BH264" s="23"/>
      <c r="BI264" s="23"/>
      <c r="BJ264" s="23"/>
      <c r="BK264" s="23"/>
      <c r="BL264" s="23"/>
      <c r="BM264" s="23"/>
    </row>
    <row r="265" spans="6:65" ht="11.25" customHeight="1" x14ac:dyDescent="0.3">
      <c r="F265" s="2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5"/>
      <c r="BE265" s="23"/>
      <c r="BF265" s="23"/>
      <c r="BG265" s="23"/>
      <c r="BH265" s="23"/>
      <c r="BI265" s="23"/>
      <c r="BJ265" s="23"/>
      <c r="BK265" s="23"/>
      <c r="BL265" s="23"/>
      <c r="BM265" s="23"/>
    </row>
    <row r="266" spans="6:65" ht="11.25" customHeight="1" x14ac:dyDescent="0.3">
      <c r="F266" s="2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5"/>
      <c r="BE266" s="23"/>
      <c r="BF266" s="23"/>
      <c r="BG266" s="23"/>
      <c r="BH266" s="23"/>
      <c r="BI266" s="23"/>
      <c r="BJ266" s="23"/>
      <c r="BK266" s="23"/>
      <c r="BL266" s="23"/>
      <c r="BM266" s="23"/>
    </row>
    <row r="267" spans="6:65" ht="11.25" customHeight="1" x14ac:dyDescent="0.3">
      <c r="F267" s="2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5"/>
      <c r="BE267" s="23"/>
      <c r="BF267" s="23"/>
      <c r="BG267" s="23"/>
      <c r="BH267" s="23"/>
      <c r="BI267" s="23"/>
      <c r="BJ267" s="23"/>
      <c r="BK267" s="23"/>
      <c r="BL267" s="23"/>
      <c r="BM267" s="23"/>
    </row>
    <row r="268" spans="6:65" ht="11.25" customHeight="1" x14ac:dyDescent="0.3">
      <c r="F268" s="2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5"/>
      <c r="BE268" s="23"/>
      <c r="BF268" s="23"/>
      <c r="BG268" s="23"/>
      <c r="BH268" s="23"/>
      <c r="BI268" s="23"/>
      <c r="BJ268" s="23"/>
      <c r="BK268" s="23"/>
      <c r="BL268" s="23"/>
      <c r="BM268" s="23"/>
    </row>
    <row r="269" spans="6:65" ht="11.25" customHeight="1" x14ac:dyDescent="0.3">
      <c r="F269" s="2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5"/>
      <c r="BE269" s="23"/>
      <c r="BF269" s="23"/>
      <c r="BG269" s="23"/>
      <c r="BH269" s="23"/>
      <c r="BI269" s="23"/>
      <c r="BJ269" s="23"/>
      <c r="BK269" s="23"/>
      <c r="BL269" s="23"/>
      <c r="BM269" s="23"/>
    </row>
    <row r="270" spans="6:65" ht="11.25" customHeight="1" x14ac:dyDescent="0.3">
      <c r="F270" s="2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5"/>
      <c r="BE270" s="23"/>
      <c r="BF270" s="23"/>
      <c r="BG270" s="23"/>
      <c r="BH270" s="23"/>
      <c r="BI270" s="23"/>
      <c r="BJ270" s="23"/>
      <c r="BK270" s="23"/>
      <c r="BL270" s="23"/>
      <c r="BM270" s="23"/>
    </row>
    <row r="271" spans="6:65" ht="11.25" customHeight="1" x14ac:dyDescent="0.3">
      <c r="F271" s="2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5"/>
    </row>
    <row r="272" spans="6:65" ht="11.25" customHeight="1" x14ac:dyDescent="0.3">
      <c r="F272" s="2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5"/>
    </row>
    <row r="273" spans="6:55" ht="11.25" customHeight="1" x14ac:dyDescent="0.3">
      <c r="F273" s="2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5"/>
    </row>
    <row r="274" spans="6:55" ht="11.25" customHeight="1" x14ac:dyDescent="0.3">
      <c r="F274" s="2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5"/>
    </row>
    <row r="275" spans="6:55" ht="11.25" customHeight="1" x14ac:dyDescent="0.3">
      <c r="F275" s="2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5"/>
    </row>
    <row r="276" spans="6:55" ht="11.25" customHeight="1" x14ac:dyDescent="0.3">
      <c r="F276" s="2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5"/>
    </row>
    <row r="277" spans="6:55" ht="11.25" customHeight="1" x14ac:dyDescent="0.3">
      <c r="F277" s="2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5"/>
    </row>
    <row r="278" spans="6:55" ht="11.25" customHeight="1" x14ac:dyDescent="0.3">
      <c r="F278" s="2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5"/>
    </row>
    <row r="279" spans="6:55" ht="11.25" customHeight="1" x14ac:dyDescent="0.3">
      <c r="F279" s="2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5"/>
    </row>
    <row r="280" spans="6:55" ht="11.25" customHeight="1" x14ac:dyDescent="0.3">
      <c r="F280" s="2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5"/>
    </row>
    <row r="281" spans="6:55" ht="11.25" customHeight="1" x14ac:dyDescent="0.3">
      <c r="F281" s="2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5"/>
    </row>
    <row r="282" spans="6:55" ht="11.25" customHeight="1" x14ac:dyDescent="0.3">
      <c r="F282" s="2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5"/>
    </row>
    <row r="283" spans="6:55" ht="11.25" customHeight="1" x14ac:dyDescent="0.3">
      <c r="F283" s="2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5"/>
    </row>
    <row r="284" spans="6:55" ht="11.25" customHeight="1" x14ac:dyDescent="0.3">
      <c r="F284" s="2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5"/>
    </row>
    <row r="285" spans="6:55" ht="11.25" customHeight="1" x14ac:dyDescent="0.3">
      <c r="F285" s="2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5"/>
    </row>
    <row r="286" spans="6:55" ht="11.25" customHeight="1" x14ac:dyDescent="0.3">
      <c r="F286" s="2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5"/>
    </row>
    <row r="287" spans="6:55" ht="11.25" customHeight="1" x14ac:dyDescent="0.3">
      <c r="F287" s="2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5"/>
    </row>
    <row r="288" spans="6:55" ht="11.25" customHeight="1" x14ac:dyDescent="0.3">
      <c r="F288" s="2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5"/>
    </row>
    <row r="289" spans="6:55" ht="11.25" customHeight="1" x14ac:dyDescent="0.3">
      <c r="F289" s="2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5"/>
    </row>
    <row r="290" spans="6:55" ht="11.25" customHeight="1" x14ac:dyDescent="0.3">
      <c r="F290" s="2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5"/>
    </row>
    <row r="291" spans="6:55" ht="11.25" customHeight="1" x14ac:dyDescent="0.3">
      <c r="F291" s="2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5"/>
    </row>
    <row r="292" spans="6:55" ht="11.25" customHeight="1" x14ac:dyDescent="0.3">
      <c r="F292" s="2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5"/>
    </row>
    <row r="293" spans="6:55" ht="11.25" customHeight="1" x14ac:dyDescent="0.3">
      <c r="F293" s="2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5"/>
    </row>
    <row r="294" spans="6:55" ht="11.25" customHeight="1" x14ac:dyDescent="0.3">
      <c r="F294" s="2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5"/>
    </row>
    <row r="295" spans="6:55" ht="11.25" customHeight="1" x14ac:dyDescent="0.3">
      <c r="F295" s="2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5"/>
    </row>
    <row r="296" spans="6:55" ht="11.25" customHeight="1" x14ac:dyDescent="0.3">
      <c r="F296" s="2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5"/>
    </row>
    <row r="297" spans="6:55" ht="11.25" customHeight="1" x14ac:dyDescent="0.3">
      <c r="F297" s="2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5"/>
    </row>
    <row r="298" spans="6:55" ht="11.25" customHeight="1" x14ac:dyDescent="0.3">
      <c r="F298" s="2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5"/>
    </row>
    <row r="299" spans="6:55" ht="11.25" customHeight="1" x14ac:dyDescent="0.3">
      <c r="F299" s="2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5"/>
    </row>
    <row r="300" spans="6:55" ht="11.25" customHeight="1" x14ac:dyDescent="0.3">
      <c r="F300" s="2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5"/>
    </row>
    <row r="301" spans="6:55" ht="11.25" customHeight="1" x14ac:dyDescent="0.3">
      <c r="F301" s="2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5"/>
    </row>
  </sheetData>
  <mergeCells count="20">
    <mergeCell ref="AY2:BB2"/>
    <mergeCell ref="AW3:BB3"/>
    <mergeCell ref="AW6:BB6"/>
    <mergeCell ref="AB8:AD8"/>
    <mergeCell ref="G9:I9"/>
    <mergeCell ref="J9:L9"/>
    <mergeCell ref="M9:O9"/>
    <mergeCell ref="P9:R9"/>
    <mergeCell ref="S9:U9"/>
    <mergeCell ref="V9:X9"/>
    <mergeCell ref="AQ9:AS9"/>
    <mergeCell ref="AT9:AV9"/>
    <mergeCell ref="AW9:AY9"/>
    <mergeCell ref="AZ9:BB9"/>
    <mergeCell ref="AH9:AJ9"/>
    <mergeCell ref="AK9:AM9"/>
    <mergeCell ref="AN9:AP9"/>
    <mergeCell ref="AB9:AD9"/>
    <mergeCell ref="Y9:AA9"/>
    <mergeCell ref="AE9:AG9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1"/>
  <sheetViews>
    <sheetView topLeftCell="A157" zoomScale="75" zoomScaleNormal="75" zoomScaleSheetLayoutView="40" workbookViewId="0">
      <selection activeCell="L168" sqref="L168"/>
    </sheetView>
  </sheetViews>
  <sheetFormatPr defaultRowHeight="20.25" outlineLevelCol="1" x14ac:dyDescent="0.3"/>
  <cols>
    <col min="1" max="3" width="3" style="11" customWidth="1"/>
    <col min="4" max="4" width="23" style="45" customWidth="1"/>
    <col min="5" max="5" width="7.85546875" style="28" customWidth="1"/>
    <col min="6" max="6" width="5.85546875" style="22" bestFit="1" customWidth="1"/>
    <col min="7" max="7" width="10.7109375" style="3" customWidth="1" outlineLevel="1"/>
    <col min="8" max="8" width="11.42578125" style="4" customWidth="1" outlineLevel="1"/>
    <col min="9" max="9" width="20.140625" style="5" customWidth="1" outlineLevel="1"/>
    <col min="10" max="10" width="16.42578125" style="6" customWidth="1" outlineLevel="1"/>
    <col min="11" max="11" width="11.85546875" style="7" customWidth="1" outlineLevel="1"/>
    <col min="12" max="12" width="17.28515625" style="7" bestFit="1" customWidth="1" outlineLevel="1"/>
    <col min="13" max="13" width="10.42578125" style="6" customWidth="1" outlineLevel="1"/>
    <col min="14" max="14" width="13.85546875" style="7" customWidth="1" outlineLevel="1"/>
    <col min="15" max="15" width="18.42578125" style="7" customWidth="1" outlineLevel="1"/>
    <col min="16" max="16" width="10.42578125" style="7" customWidth="1" outlineLevel="1"/>
    <col min="17" max="17" width="15.85546875" style="7" customWidth="1" outlineLevel="1"/>
    <col min="18" max="18" width="16.28515625" style="7" customWidth="1" outlineLevel="1"/>
    <col min="19" max="19" width="10.7109375" style="6" customWidth="1" outlineLevel="1"/>
    <col min="20" max="20" width="14.5703125" style="7" customWidth="1" outlineLevel="1"/>
    <col min="21" max="21" width="17.42578125" style="7" customWidth="1" outlineLevel="1"/>
    <col min="22" max="22" width="11.28515625" style="6" customWidth="1" outlineLevel="1"/>
    <col min="23" max="23" width="13.7109375" style="7" customWidth="1" outlineLevel="1"/>
    <col min="24" max="24" width="19.140625" style="7" bestFit="1" customWidth="1" outlineLevel="1"/>
    <col min="25" max="25" width="10.5703125" style="6" customWidth="1" outlineLevel="1"/>
    <col min="26" max="26" width="12.42578125" style="7" customWidth="1" outlineLevel="1"/>
    <col min="27" max="27" width="17" style="7" customWidth="1" outlineLevel="1"/>
    <col min="28" max="28" width="10.140625" style="7" customWidth="1" outlineLevel="1"/>
    <col min="29" max="29" width="11.42578125" style="7" customWidth="1" outlineLevel="1"/>
    <col min="30" max="30" width="19.42578125" style="7" customWidth="1" outlineLevel="1"/>
    <col min="31" max="31" width="11.5703125" style="6" customWidth="1" outlineLevel="1"/>
    <col min="32" max="32" width="13.140625" style="7" customWidth="1" outlineLevel="1"/>
    <col min="33" max="33" width="19.140625" style="7" bestFit="1" customWidth="1" outlineLevel="1"/>
    <col min="34" max="34" width="10.140625" style="6" customWidth="1" outlineLevel="1"/>
    <col min="35" max="35" width="9.85546875" style="7" customWidth="1" outlineLevel="1"/>
    <col min="36" max="36" width="17" style="7" customWidth="1" outlineLevel="1"/>
    <col min="37" max="37" width="10.140625" style="6" customWidth="1" outlineLevel="1"/>
    <col min="38" max="38" width="9.85546875" style="7" customWidth="1" outlineLevel="1"/>
    <col min="39" max="39" width="17" style="7" customWidth="1" outlineLevel="1"/>
    <col min="40" max="40" width="10.140625" style="6" customWidth="1" outlineLevel="1"/>
    <col min="41" max="41" width="9.85546875" style="7" customWidth="1" outlineLevel="1"/>
    <col min="42" max="42" width="17" style="7" customWidth="1" outlineLevel="1"/>
    <col min="43" max="43" width="10.140625" style="6" customWidth="1" outlineLevel="1"/>
    <col min="44" max="44" width="9.85546875" style="7" customWidth="1" outlineLevel="1"/>
    <col min="45" max="45" width="17.28515625" style="7" bestFit="1" customWidth="1" outlineLevel="1"/>
    <col min="46" max="46" width="10.5703125" style="7" customWidth="1" outlineLevel="1"/>
    <col min="47" max="47" width="12.42578125" style="7" customWidth="1" outlineLevel="1"/>
    <col min="48" max="48" width="23.7109375" style="7" customWidth="1" outlineLevel="1"/>
    <col min="49" max="49" width="10.28515625" style="6" customWidth="1" outlineLevel="1"/>
    <col min="50" max="50" width="13" style="7" customWidth="1" outlineLevel="1"/>
    <col min="51" max="51" width="16.7109375" style="7" customWidth="1" outlineLevel="1"/>
    <col min="52" max="52" width="10.140625" style="6" customWidth="1" outlineLevel="1"/>
    <col min="53" max="53" width="15.85546875" style="7" customWidth="1" outlineLevel="1"/>
    <col min="54" max="54" width="16.85546875" style="7" customWidth="1" outlineLevel="1"/>
    <col min="55" max="55" width="5.85546875" style="24" bestFit="1" customWidth="1"/>
    <col min="56" max="56" width="0" style="11" hidden="1" customWidth="1"/>
    <col min="57" max="57" width="12.140625" style="11" hidden="1" customWidth="1"/>
    <col min="58" max="58" width="19.5703125" style="11" hidden="1" customWidth="1"/>
    <col min="59" max="59" width="16.7109375" style="11" hidden="1" customWidth="1"/>
    <col min="60" max="218" width="9.140625" style="11"/>
    <col min="219" max="219" width="0.7109375" style="11" customWidth="1"/>
    <col min="220" max="220" width="2.140625" style="11" customWidth="1"/>
    <col min="221" max="221" width="2.42578125" style="11" customWidth="1"/>
    <col min="222" max="229" width="8.7109375" style="11" customWidth="1"/>
    <col min="230" max="230" width="2.42578125" style="11" customWidth="1"/>
    <col min="231" max="237" width="8.7109375" style="11" customWidth="1"/>
    <col min="238" max="238" width="9.140625" style="11"/>
    <col min="239" max="239" width="3.28515625" style="11" customWidth="1"/>
    <col min="240" max="474" width="9.140625" style="11"/>
    <col min="475" max="475" width="0.7109375" style="11" customWidth="1"/>
    <col min="476" max="476" width="2.140625" style="11" customWidth="1"/>
    <col min="477" max="477" width="2.42578125" style="11" customWidth="1"/>
    <col min="478" max="485" width="8.7109375" style="11" customWidth="1"/>
    <col min="486" max="486" width="2.42578125" style="11" customWidth="1"/>
    <col min="487" max="493" width="8.7109375" style="11" customWidth="1"/>
    <col min="494" max="494" width="9.140625" style="11"/>
    <col min="495" max="495" width="3.28515625" style="11" customWidth="1"/>
    <col min="496" max="730" width="9.140625" style="11"/>
    <col min="731" max="731" width="0.7109375" style="11" customWidth="1"/>
    <col min="732" max="732" width="2.140625" style="11" customWidth="1"/>
    <col min="733" max="733" width="2.42578125" style="11" customWidth="1"/>
    <col min="734" max="741" width="8.7109375" style="11" customWidth="1"/>
    <col min="742" max="742" width="2.42578125" style="11" customWidth="1"/>
    <col min="743" max="749" width="8.7109375" style="11" customWidth="1"/>
    <col min="750" max="750" width="9.140625" style="11"/>
    <col min="751" max="751" width="3.28515625" style="11" customWidth="1"/>
    <col min="752" max="986" width="9.140625" style="11"/>
    <col min="987" max="987" width="0.7109375" style="11" customWidth="1"/>
    <col min="988" max="988" width="2.140625" style="11" customWidth="1"/>
    <col min="989" max="989" width="2.42578125" style="11" customWidth="1"/>
    <col min="990" max="997" width="8.7109375" style="11" customWidth="1"/>
    <col min="998" max="998" width="2.42578125" style="11" customWidth="1"/>
    <col min="999" max="1005" width="8.7109375" style="11" customWidth="1"/>
    <col min="1006" max="1006" width="9.140625" style="11"/>
    <col min="1007" max="1007" width="3.28515625" style="11" customWidth="1"/>
    <col min="1008" max="1242" width="9.140625" style="11"/>
    <col min="1243" max="1243" width="0.7109375" style="11" customWidth="1"/>
    <col min="1244" max="1244" width="2.140625" style="11" customWidth="1"/>
    <col min="1245" max="1245" width="2.42578125" style="11" customWidth="1"/>
    <col min="1246" max="1253" width="8.7109375" style="11" customWidth="1"/>
    <col min="1254" max="1254" width="2.42578125" style="11" customWidth="1"/>
    <col min="1255" max="1261" width="8.7109375" style="11" customWidth="1"/>
    <col min="1262" max="1262" width="9.140625" style="11"/>
    <col min="1263" max="1263" width="3.28515625" style="11" customWidth="1"/>
    <col min="1264" max="1498" width="9.140625" style="11"/>
    <col min="1499" max="1499" width="0.7109375" style="11" customWidth="1"/>
    <col min="1500" max="1500" width="2.140625" style="11" customWidth="1"/>
    <col min="1501" max="1501" width="2.42578125" style="11" customWidth="1"/>
    <col min="1502" max="1509" width="8.7109375" style="11" customWidth="1"/>
    <col min="1510" max="1510" width="2.42578125" style="11" customWidth="1"/>
    <col min="1511" max="1517" width="8.7109375" style="11" customWidth="1"/>
    <col min="1518" max="1518" width="9.140625" style="11"/>
    <col min="1519" max="1519" width="3.28515625" style="11" customWidth="1"/>
    <col min="1520" max="1754" width="9.140625" style="11"/>
    <col min="1755" max="1755" width="0.7109375" style="11" customWidth="1"/>
    <col min="1756" max="1756" width="2.140625" style="11" customWidth="1"/>
    <col min="1757" max="1757" width="2.42578125" style="11" customWidth="1"/>
    <col min="1758" max="1765" width="8.7109375" style="11" customWidth="1"/>
    <col min="1766" max="1766" width="2.42578125" style="11" customWidth="1"/>
    <col min="1767" max="1773" width="8.7109375" style="11" customWidth="1"/>
    <col min="1774" max="1774" width="9.140625" style="11"/>
    <col min="1775" max="1775" width="3.28515625" style="11" customWidth="1"/>
    <col min="1776" max="2010" width="9.140625" style="11"/>
    <col min="2011" max="2011" width="0.7109375" style="11" customWidth="1"/>
    <col min="2012" max="2012" width="2.140625" style="11" customWidth="1"/>
    <col min="2013" max="2013" width="2.42578125" style="11" customWidth="1"/>
    <col min="2014" max="2021" width="8.7109375" style="11" customWidth="1"/>
    <col min="2022" max="2022" width="2.42578125" style="11" customWidth="1"/>
    <col min="2023" max="2029" width="8.7109375" style="11" customWidth="1"/>
    <col min="2030" max="2030" width="9.140625" style="11"/>
    <col min="2031" max="2031" width="3.28515625" style="11" customWidth="1"/>
    <col min="2032" max="2266" width="9.140625" style="11"/>
    <col min="2267" max="2267" width="0.7109375" style="11" customWidth="1"/>
    <col min="2268" max="2268" width="2.140625" style="11" customWidth="1"/>
    <col min="2269" max="2269" width="2.42578125" style="11" customWidth="1"/>
    <col min="2270" max="2277" width="8.7109375" style="11" customWidth="1"/>
    <col min="2278" max="2278" width="2.42578125" style="11" customWidth="1"/>
    <col min="2279" max="2285" width="8.7109375" style="11" customWidth="1"/>
    <col min="2286" max="2286" width="9.140625" style="11"/>
    <col min="2287" max="2287" width="3.28515625" style="11" customWidth="1"/>
    <col min="2288" max="2522" width="9.140625" style="11"/>
    <col min="2523" max="2523" width="0.7109375" style="11" customWidth="1"/>
    <col min="2524" max="2524" width="2.140625" style="11" customWidth="1"/>
    <col min="2525" max="2525" width="2.42578125" style="11" customWidth="1"/>
    <col min="2526" max="2533" width="8.7109375" style="11" customWidth="1"/>
    <col min="2534" max="2534" width="2.42578125" style="11" customWidth="1"/>
    <col min="2535" max="2541" width="8.7109375" style="11" customWidth="1"/>
    <col min="2542" max="2542" width="9.140625" style="11"/>
    <col min="2543" max="2543" width="3.28515625" style="11" customWidth="1"/>
    <col min="2544" max="2778" width="9.140625" style="11"/>
    <col min="2779" max="2779" width="0.7109375" style="11" customWidth="1"/>
    <col min="2780" max="2780" width="2.140625" style="11" customWidth="1"/>
    <col min="2781" max="2781" width="2.42578125" style="11" customWidth="1"/>
    <col min="2782" max="2789" width="8.7109375" style="11" customWidth="1"/>
    <col min="2790" max="2790" width="2.42578125" style="11" customWidth="1"/>
    <col min="2791" max="2797" width="8.7109375" style="11" customWidth="1"/>
    <col min="2798" max="2798" width="9.140625" style="11"/>
    <col min="2799" max="2799" width="3.28515625" style="11" customWidth="1"/>
    <col min="2800" max="3034" width="9.140625" style="11"/>
    <col min="3035" max="3035" width="0.7109375" style="11" customWidth="1"/>
    <col min="3036" max="3036" width="2.140625" style="11" customWidth="1"/>
    <col min="3037" max="3037" width="2.42578125" style="11" customWidth="1"/>
    <col min="3038" max="3045" width="8.7109375" style="11" customWidth="1"/>
    <col min="3046" max="3046" width="2.42578125" style="11" customWidth="1"/>
    <col min="3047" max="3053" width="8.7109375" style="11" customWidth="1"/>
    <col min="3054" max="3054" width="9.140625" style="11"/>
    <col min="3055" max="3055" width="3.28515625" style="11" customWidth="1"/>
    <col min="3056" max="3290" width="9.140625" style="11"/>
    <col min="3291" max="3291" width="0.7109375" style="11" customWidth="1"/>
    <col min="3292" max="3292" width="2.140625" style="11" customWidth="1"/>
    <col min="3293" max="3293" width="2.42578125" style="11" customWidth="1"/>
    <col min="3294" max="3301" width="8.7109375" style="11" customWidth="1"/>
    <col min="3302" max="3302" width="2.42578125" style="11" customWidth="1"/>
    <col min="3303" max="3309" width="8.7109375" style="11" customWidth="1"/>
    <col min="3310" max="3310" width="9.140625" style="11"/>
    <col min="3311" max="3311" width="3.28515625" style="11" customWidth="1"/>
    <col min="3312" max="3546" width="9.140625" style="11"/>
    <col min="3547" max="3547" width="0.7109375" style="11" customWidth="1"/>
    <col min="3548" max="3548" width="2.140625" style="11" customWidth="1"/>
    <col min="3549" max="3549" width="2.42578125" style="11" customWidth="1"/>
    <col min="3550" max="3557" width="8.7109375" style="11" customWidth="1"/>
    <col min="3558" max="3558" width="2.42578125" style="11" customWidth="1"/>
    <col min="3559" max="3565" width="8.7109375" style="11" customWidth="1"/>
    <col min="3566" max="3566" width="9.140625" style="11"/>
    <col min="3567" max="3567" width="3.28515625" style="11" customWidth="1"/>
    <col min="3568" max="3802" width="9.140625" style="11"/>
    <col min="3803" max="3803" width="0.7109375" style="11" customWidth="1"/>
    <col min="3804" max="3804" width="2.140625" style="11" customWidth="1"/>
    <col min="3805" max="3805" width="2.42578125" style="11" customWidth="1"/>
    <col min="3806" max="3813" width="8.7109375" style="11" customWidth="1"/>
    <col min="3814" max="3814" width="2.42578125" style="11" customWidth="1"/>
    <col min="3815" max="3821" width="8.7109375" style="11" customWidth="1"/>
    <col min="3822" max="3822" width="9.140625" style="11"/>
    <col min="3823" max="3823" width="3.28515625" style="11" customWidth="1"/>
    <col min="3824" max="4058" width="9.140625" style="11"/>
    <col min="4059" max="4059" width="0.7109375" style="11" customWidth="1"/>
    <col min="4060" max="4060" width="2.140625" style="11" customWidth="1"/>
    <col min="4061" max="4061" width="2.42578125" style="11" customWidth="1"/>
    <col min="4062" max="4069" width="8.7109375" style="11" customWidth="1"/>
    <col min="4070" max="4070" width="2.42578125" style="11" customWidth="1"/>
    <col min="4071" max="4077" width="8.7109375" style="11" customWidth="1"/>
    <col min="4078" max="4078" width="9.140625" style="11"/>
    <col min="4079" max="4079" width="3.28515625" style="11" customWidth="1"/>
    <col min="4080" max="4314" width="9.140625" style="11"/>
    <col min="4315" max="4315" width="0.7109375" style="11" customWidth="1"/>
    <col min="4316" max="4316" width="2.140625" style="11" customWidth="1"/>
    <col min="4317" max="4317" width="2.42578125" style="11" customWidth="1"/>
    <col min="4318" max="4325" width="8.7109375" style="11" customWidth="1"/>
    <col min="4326" max="4326" width="2.42578125" style="11" customWidth="1"/>
    <col min="4327" max="4333" width="8.7109375" style="11" customWidth="1"/>
    <col min="4334" max="4334" width="9.140625" style="11"/>
    <col min="4335" max="4335" width="3.28515625" style="11" customWidth="1"/>
    <col min="4336" max="4570" width="9.140625" style="11"/>
    <col min="4571" max="4571" width="0.7109375" style="11" customWidth="1"/>
    <col min="4572" max="4572" width="2.140625" style="11" customWidth="1"/>
    <col min="4573" max="4573" width="2.42578125" style="11" customWidth="1"/>
    <col min="4574" max="4581" width="8.7109375" style="11" customWidth="1"/>
    <col min="4582" max="4582" width="2.42578125" style="11" customWidth="1"/>
    <col min="4583" max="4589" width="8.7109375" style="11" customWidth="1"/>
    <col min="4590" max="4590" width="9.140625" style="11"/>
    <col min="4591" max="4591" width="3.28515625" style="11" customWidth="1"/>
    <col min="4592" max="4826" width="9.140625" style="11"/>
    <col min="4827" max="4827" width="0.7109375" style="11" customWidth="1"/>
    <col min="4828" max="4828" width="2.140625" style="11" customWidth="1"/>
    <col min="4829" max="4829" width="2.42578125" style="11" customWidth="1"/>
    <col min="4830" max="4837" width="8.7109375" style="11" customWidth="1"/>
    <col min="4838" max="4838" width="2.42578125" style="11" customWidth="1"/>
    <col min="4839" max="4845" width="8.7109375" style="11" customWidth="1"/>
    <col min="4846" max="4846" width="9.140625" style="11"/>
    <col min="4847" max="4847" width="3.28515625" style="11" customWidth="1"/>
    <col min="4848" max="5082" width="9.140625" style="11"/>
    <col min="5083" max="5083" width="0.7109375" style="11" customWidth="1"/>
    <col min="5084" max="5084" width="2.140625" style="11" customWidth="1"/>
    <col min="5085" max="5085" width="2.42578125" style="11" customWidth="1"/>
    <col min="5086" max="5093" width="8.7109375" style="11" customWidth="1"/>
    <col min="5094" max="5094" width="2.42578125" style="11" customWidth="1"/>
    <col min="5095" max="5101" width="8.7109375" style="11" customWidth="1"/>
    <col min="5102" max="5102" width="9.140625" style="11"/>
    <col min="5103" max="5103" width="3.28515625" style="11" customWidth="1"/>
    <col min="5104" max="5338" width="9.140625" style="11"/>
    <col min="5339" max="5339" width="0.7109375" style="11" customWidth="1"/>
    <col min="5340" max="5340" width="2.140625" style="11" customWidth="1"/>
    <col min="5341" max="5341" width="2.42578125" style="11" customWidth="1"/>
    <col min="5342" max="5349" width="8.7109375" style="11" customWidth="1"/>
    <col min="5350" max="5350" width="2.42578125" style="11" customWidth="1"/>
    <col min="5351" max="5357" width="8.7109375" style="11" customWidth="1"/>
    <col min="5358" max="5358" width="9.140625" style="11"/>
    <col min="5359" max="5359" width="3.28515625" style="11" customWidth="1"/>
    <col min="5360" max="5594" width="9.140625" style="11"/>
    <col min="5595" max="5595" width="0.7109375" style="11" customWidth="1"/>
    <col min="5596" max="5596" width="2.140625" style="11" customWidth="1"/>
    <col min="5597" max="5597" width="2.42578125" style="11" customWidth="1"/>
    <col min="5598" max="5605" width="8.7109375" style="11" customWidth="1"/>
    <col min="5606" max="5606" width="2.42578125" style="11" customWidth="1"/>
    <col min="5607" max="5613" width="8.7109375" style="11" customWidth="1"/>
    <col min="5614" max="5614" width="9.140625" style="11"/>
    <col min="5615" max="5615" width="3.28515625" style="11" customWidth="1"/>
    <col min="5616" max="5850" width="9.140625" style="11"/>
    <col min="5851" max="5851" width="0.7109375" style="11" customWidth="1"/>
    <col min="5852" max="5852" width="2.140625" style="11" customWidth="1"/>
    <col min="5853" max="5853" width="2.42578125" style="11" customWidth="1"/>
    <col min="5854" max="5861" width="8.7109375" style="11" customWidth="1"/>
    <col min="5862" max="5862" width="2.42578125" style="11" customWidth="1"/>
    <col min="5863" max="5869" width="8.7109375" style="11" customWidth="1"/>
    <col min="5870" max="5870" width="9.140625" style="11"/>
    <col min="5871" max="5871" width="3.28515625" style="11" customWidth="1"/>
    <col min="5872" max="6106" width="9.140625" style="11"/>
    <col min="6107" max="6107" width="0.7109375" style="11" customWidth="1"/>
    <col min="6108" max="6108" width="2.140625" style="11" customWidth="1"/>
    <col min="6109" max="6109" width="2.42578125" style="11" customWidth="1"/>
    <col min="6110" max="6117" width="8.7109375" style="11" customWidth="1"/>
    <col min="6118" max="6118" width="2.42578125" style="11" customWidth="1"/>
    <col min="6119" max="6125" width="8.7109375" style="11" customWidth="1"/>
    <col min="6126" max="6126" width="9.140625" style="11"/>
    <col min="6127" max="6127" width="3.28515625" style="11" customWidth="1"/>
    <col min="6128" max="6362" width="9.140625" style="11"/>
    <col min="6363" max="6363" width="0.7109375" style="11" customWidth="1"/>
    <col min="6364" max="6364" width="2.140625" style="11" customWidth="1"/>
    <col min="6365" max="6365" width="2.42578125" style="11" customWidth="1"/>
    <col min="6366" max="6373" width="8.7109375" style="11" customWidth="1"/>
    <col min="6374" max="6374" width="2.42578125" style="11" customWidth="1"/>
    <col min="6375" max="6381" width="8.7109375" style="11" customWidth="1"/>
    <col min="6382" max="6382" width="9.140625" style="11"/>
    <col min="6383" max="6383" width="3.28515625" style="11" customWidth="1"/>
    <col min="6384" max="6618" width="9.140625" style="11"/>
    <col min="6619" max="6619" width="0.7109375" style="11" customWidth="1"/>
    <col min="6620" max="6620" width="2.140625" style="11" customWidth="1"/>
    <col min="6621" max="6621" width="2.42578125" style="11" customWidth="1"/>
    <col min="6622" max="6629" width="8.7109375" style="11" customWidth="1"/>
    <col min="6630" max="6630" width="2.42578125" style="11" customWidth="1"/>
    <col min="6631" max="6637" width="8.7109375" style="11" customWidth="1"/>
    <col min="6638" max="6638" width="9.140625" style="11"/>
    <col min="6639" max="6639" width="3.28515625" style="11" customWidth="1"/>
    <col min="6640" max="6874" width="9.140625" style="11"/>
    <col min="6875" max="6875" width="0.7109375" style="11" customWidth="1"/>
    <col min="6876" max="6876" width="2.140625" style="11" customWidth="1"/>
    <col min="6877" max="6877" width="2.42578125" style="11" customWidth="1"/>
    <col min="6878" max="6885" width="8.7109375" style="11" customWidth="1"/>
    <col min="6886" max="6886" width="2.42578125" style="11" customWidth="1"/>
    <col min="6887" max="6893" width="8.7109375" style="11" customWidth="1"/>
    <col min="6894" max="6894" width="9.140625" style="11"/>
    <col min="6895" max="6895" width="3.28515625" style="11" customWidth="1"/>
    <col min="6896" max="7130" width="9.140625" style="11"/>
    <col min="7131" max="7131" width="0.7109375" style="11" customWidth="1"/>
    <col min="7132" max="7132" width="2.140625" style="11" customWidth="1"/>
    <col min="7133" max="7133" width="2.42578125" style="11" customWidth="1"/>
    <col min="7134" max="7141" width="8.7109375" style="11" customWidth="1"/>
    <col min="7142" max="7142" width="2.42578125" style="11" customWidth="1"/>
    <col min="7143" max="7149" width="8.7109375" style="11" customWidth="1"/>
    <col min="7150" max="7150" width="9.140625" style="11"/>
    <col min="7151" max="7151" width="3.28515625" style="11" customWidth="1"/>
    <col min="7152" max="7386" width="9.140625" style="11"/>
    <col min="7387" max="7387" width="0.7109375" style="11" customWidth="1"/>
    <col min="7388" max="7388" width="2.140625" style="11" customWidth="1"/>
    <col min="7389" max="7389" width="2.42578125" style="11" customWidth="1"/>
    <col min="7390" max="7397" width="8.7109375" style="11" customWidth="1"/>
    <col min="7398" max="7398" width="2.42578125" style="11" customWidth="1"/>
    <col min="7399" max="7405" width="8.7109375" style="11" customWidth="1"/>
    <col min="7406" max="7406" width="9.140625" style="11"/>
    <col min="7407" max="7407" width="3.28515625" style="11" customWidth="1"/>
    <col min="7408" max="7642" width="9.140625" style="11"/>
    <col min="7643" max="7643" width="0.7109375" style="11" customWidth="1"/>
    <col min="7644" max="7644" width="2.140625" style="11" customWidth="1"/>
    <col min="7645" max="7645" width="2.42578125" style="11" customWidth="1"/>
    <col min="7646" max="7653" width="8.7109375" style="11" customWidth="1"/>
    <col min="7654" max="7654" width="2.42578125" style="11" customWidth="1"/>
    <col min="7655" max="7661" width="8.7109375" style="11" customWidth="1"/>
    <col min="7662" max="7662" width="9.140625" style="11"/>
    <col min="7663" max="7663" width="3.28515625" style="11" customWidth="1"/>
    <col min="7664" max="7898" width="9.140625" style="11"/>
    <col min="7899" max="7899" width="0.7109375" style="11" customWidth="1"/>
    <col min="7900" max="7900" width="2.140625" style="11" customWidth="1"/>
    <col min="7901" max="7901" width="2.42578125" style="11" customWidth="1"/>
    <col min="7902" max="7909" width="8.7109375" style="11" customWidth="1"/>
    <col min="7910" max="7910" width="2.42578125" style="11" customWidth="1"/>
    <col min="7911" max="7917" width="8.7109375" style="11" customWidth="1"/>
    <col min="7918" max="7918" width="9.140625" style="11"/>
    <col min="7919" max="7919" width="3.28515625" style="11" customWidth="1"/>
    <col min="7920" max="8154" width="9.140625" style="11"/>
    <col min="8155" max="8155" width="0.7109375" style="11" customWidth="1"/>
    <col min="8156" max="8156" width="2.140625" style="11" customWidth="1"/>
    <col min="8157" max="8157" width="2.42578125" style="11" customWidth="1"/>
    <col min="8158" max="8165" width="8.7109375" style="11" customWidth="1"/>
    <col min="8166" max="8166" width="2.42578125" style="11" customWidth="1"/>
    <col min="8167" max="8173" width="8.7109375" style="11" customWidth="1"/>
    <col min="8174" max="8174" width="9.140625" style="11"/>
    <col min="8175" max="8175" width="3.28515625" style="11" customWidth="1"/>
    <col min="8176" max="8410" width="9.140625" style="11"/>
    <col min="8411" max="8411" width="0.7109375" style="11" customWidth="1"/>
    <col min="8412" max="8412" width="2.140625" style="11" customWidth="1"/>
    <col min="8413" max="8413" width="2.42578125" style="11" customWidth="1"/>
    <col min="8414" max="8421" width="8.7109375" style="11" customWidth="1"/>
    <col min="8422" max="8422" width="2.42578125" style="11" customWidth="1"/>
    <col min="8423" max="8429" width="8.7109375" style="11" customWidth="1"/>
    <col min="8430" max="8430" width="9.140625" style="11"/>
    <col min="8431" max="8431" width="3.28515625" style="11" customWidth="1"/>
    <col min="8432" max="8666" width="9.140625" style="11"/>
    <col min="8667" max="8667" width="0.7109375" style="11" customWidth="1"/>
    <col min="8668" max="8668" width="2.140625" style="11" customWidth="1"/>
    <col min="8669" max="8669" width="2.42578125" style="11" customWidth="1"/>
    <col min="8670" max="8677" width="8.7109375" style="11" customWidth="1"/>
    <col min="8678" max="8678" width="2.42578125" style="11" customWidth="1"/>
    <col min="8679" max="8685" width="8.7109375" style="11" customWidth="1"/>
    <col min="8686" max="8686" width="9.140625" style="11"/>
    <col min="8687" max="8687" width="3.28515625" style="11" customWidth="1"/>
    <col min="8688" max="8922" width="9.140625" style="11"/>
    <col min="8923" max="8923" width="0.7109375" style="11" customWidth="1"/>
    <col min="8924" max="8924" width="2.140625" style="11" customWidth="1"/>
    <col min="8925" max="8925" width="2.42578125" style="11" customWidth="1"/>
    <col min="8926" max="8933" width="8.7109375" style="11" customWidth="1"/>
    <col min="8934" max="8934" width="2.42578125" style="11" customWidth="1"/>
    <col min="8935" max="8941" width="8.7109375" style="11" customWidth="1"/>
    <col min="8942" max="8942" width="9.140625" style="11"/>
    <col min="8943" max="8943" width="3.28515625" style="11" customWidth="1"/>
    <col min="8944" max="9178" width="9.140625" style="11"/>
    <col min="9179" max="9179" width="0.7109375" style="11" customWidth="1"/>
    <col min="9180" max="9180" width="2.140625" style="11" customWidth="1"/>
    <col min="9181" max="9181" width="2.42578125" style="11" customWidth="1"/>
    <col min="9182" max="9189" width="8.7109375" style="11" customWidth="1"/>
    <col min="9190" max="9190" width="2.42578125" style="11" customWidth="1"/>
    <col min="9191" max="9197" width="8.7109375" style="11" customWidth="1"/>
    <col min="9198" max="9198" width="9.140625" style="11"/>
    <col min="9199" max="9199" width="3.28515625" style="11" customWidth="1"/>
    <col min="9200" max="9434" width="9.140625" style="11"/>
    <col min="9435" max="9435" width="0.7109375" style="11" customWidth="1"/>
    <col min="9436" max="9436" width="2.140625" style="11" customWidth="1"/>
    <col min="9437" max="9437" width="2.42578125" style="11" customWidth="1"/>
    <col min="9438" max="9445" width="8.7109375" style="11" customWidth="1"/>
    <col min="9446" max="9446" width="2.42578125" style="11" customWidth="1"/>
    <col min="9447" max="9453" width="8.7109375" style="11" customWidth="1"/>
    <col min="9454" max="9454" width="9.140625" style="11"/>
    <col min="9455" max="9455" width="3.28515625" style="11" customWidth="1"/>
    <col min="9456" max="9690" width="9.140625" style="11"/>
    <col min="9691" max="9691" width="0.7109375" style="11" customWidth="1"/>
    <col min="9692" max="9692" width="2.140625" style="11" customWidth="1"/>
    <col min="9693" max="9693" width="2.42578125" style="11" customWidth="1"/>
    <col min="9694" max="9701" width="8.7109375" style="11" customWidth="1"/>
    <col min="9702" max="9702" width="2.42578125" style="11" customWidth="1"/>
    <col min="9703" max="9709" width="8.7109375" style="11" customWidth="1"/>
    <col min="9710" max="9710" width="9.140625" style="11"/>
    <col min="9711" max="9711" width="3.28515625" style="11" customWidth="1"/>
    <col min="9712" max="9946" width="9.140625" style="11"/>
    <col min="9947" max="9947" width="0.7109375" style="11" customWidth="1"/>
    <col min="9948" max="9948" width="2.140625" style="11" customWidth="1"/>
    <col min="9949" max="9949" width="2.42578125" style="11" customWidth="1"/>
    <col min="9950" max="9957" width="8.7109375" style="11" customWidth="1"/>
    <col min="9958" max="9958" width="2.42578125" style="11" customWidth="1"/>
    <col min="9959" max="9965" width="8.7109375" style="11" customWidth="1"/>
    <col min="9966" max="9966" width="9.140625" style="11"/>
    <col min="9967" max="9967" width="3.28515625" style="11" customWidth="1"/>
    <col min="9968" max="10202" width="9.140625" style="11"/>
    <col min="10203" max="10203" width="0.7109375" style="11" customWidth="1"/>
    <col min="10204" max="10204" width="2.140625" style="11" customWidth="1"/>
    <col min="10205" max="10205" width="2.42578125" style="11" customWidth="1"/>
    <col min="10206" max="10213" width="8.7109375" style="11" customWidth="1"/>
    <col min="10214" max="10214" width="2.42578125" style="11" customWidth="1"/>
    <col min="10215" max="10221" width="8.7109375" style="11" customWidth="1"/>
    <col min="10222" max="10222" width="9.140625" style="11"/>
    <col min="10223" max="10223" width="3.28515625" style="11" customWidth="1"/>
    <col min="10224" max="10458" width="9.140625" style="11"/>
    <col min="10459" max="10459" width="0.7109375" style="11" customWidth="1"/>
    <col min="10460" max="10460" width="2.140625" style="11" customWidth="1"/>
    <col min="10461" max="10461" width="2.42578125" style="11" customWidth="1"/>
    <col min="10462" max="10469" width="8.7109375" style="11" customWidth="1"/>
    <col min="10470" max="10470" width="2.42578125" style="11" customWidth="1"/>
    <col min="10471" max="10477" width="8.7109375" style="11" customWidth="1"/>
    <col min="10478" max="10478" width="9.140625" style="11"/>
    <col min="10479" max="10479" width="3.28515625" style="11" customWidth="1"/>
    <col min="10480" max="10714" width="9.140625" style="11"/>
    <col min="10715" max="10715" width="0.7109375" style="11" customWidth="1"/>
    <col min="10716" max="10716" width="2.140625" style="11" customWidth="1"/>
    <col min="10717" max="10717" width="2.42578125" style="11" customWidth="1"/>
    <col min="10718" max="10725" width="8.7109375" style="11" customWidth="1"/>
    <col min="10726" max="10726" width="2.42578125" style="11" customWidth="1"/>
    <col min="10727" max="10733" width="8.7109375" style="11" customWidth="1"/>
    <col min="10734" max="10734" width="9.140625" style="11"/>
    <col min="10735" max="10735" width="3.28515625" style="11" customWidth="1"/>
    <col min="10736" max="10970" width="9.140625" style="11"/>
    <col min="10971" max="10971" width="0.7109375" style="11" customWidth="1"/>
    <col min="10972" max="10972" width="2.140625" style="11" customWidth="1"/>
    <col min="10973" max="10973" width="2.42578125" style="11" customWidth="1"/>
    <col min="10974" max="10981" width="8.7109375" style="11" customWidth="1"/>
    <col min="10982" max="10982" width="2.42578125" style="11" customWidth="1"/>
    <col min="10983" max="10989" width="8.7109375" style="11" customWidth="1"/>
    <col min="10990" max="10990" width="9.140625" style="11"/>
    <col min="10991" max="10991" width="3.28515625" style="11" customWidth="1"/>
    <col min="10992" max="11226" width="9.140625" style="11"/>
    <col min="11227" max="11227" width="0.7109375" style="11" customWidth="1"/>
    <col min="11228" max="11228" width="2.140625" style="11" customWidth="1"/>
    <col min="11229" max="11229" width="2.42578125" style="11" customWidth="1"/>
    <col min="11230" max="11237" width="8.7109375" style="11" customWidth="1"/>
    <col min="11238" max="11238" width="2.42578125" style="11" customWidth="1"/>
    <col min="11239" max="11245" width="8.7109375" style="11" customWidth="1"/>
    <col min="11246" max="11246" width="9.140625" style="11"/>
    <col min="11247" max="11247" width="3.28515625" style="11" customWidth="1"/>
    <col min="11248" max="11482" width="9.140625" style="11"/>
    <col min="11483" max="11483" width="0.7109375" style="11" customWidth="1"/>
    <col min="11484" max="11484" width="2.140625" style="11" customWidth="1"/>
    <col min="11485" max="11485" width="2.42578125" style="11" customWidth="1"/>
    <col min="11486" max="11493" width="8.7109375" style="11" customWidth="1"/>
    <col min="11494" max="11494" width="2.42578125" style="11" customWidth="1"/>
    <col min="11495" max="11501" width="8.7109375" style="11" customWidth="1"/>
    <col min="11502" max="11502" width="9.140625" style="11"/>
    <col min="11503" max="11503" width="3.28515625" style="11" customWidth="1"/>
    <col min="11504" max="11738" width="9.140625" style="11"/>
    <col min="11739" max="11739" width="0.7109375" style="11" customWidth="1"/>
    <col min="11740" max="11740" width="2.140625" style="11" customWidth="1"/>
    <col min="11741" max="11741" width="2.42578125" style="11" customWidth="1"/>
    <col min="11742" max="11749" width="8.7109375" style="11" customWidth="1"/>
    <col min="11750" max="11750" width="2.42578125" style="11" customWidth="1"/>
    <col min="11751" max="11757" width="8.7109375" style="11" customWidth="1"/>
    <col min="11758" max="11758" width="9.140625" style="11"/>
    <col min="11759" max="11759" width="3.28515625" style="11" customWidth="1"/>
    <col min="11760" max="11994" width="9.140625" style="11"/>
    <col min="11995" max="11995" width="0.7109375" style="11" customWidth="1"/>
    <col min="11996" max="11996" width="2.140625" style="11" customWidth="1"/>
    <col min="11997" max="11997" width="2.42578125" style="11" customWidth="1"/>
    <col min="11998" max="12005" width="8.7109375" style="11" customWidth="1"/>
    <col min="12006" max="12006" width="2.42578125" style="11" customWidth="1"/>
    <col min="12007" max="12013" width="8.7109375" style="11" customWidth="1"/>
    <col min="12014" max="12014" width="9.140625" style="11"/>
    <col min="12015" max="12015" width="3.28515625" style="11" customWidth="1"/>
    <col min="12016" max="12250" width="9.140625" style="11"/>
    <col min="12251" max="12251" width="0.7109375" style="11" customWidth="1"/>
    <col min="12252" max="12252" width="2.140625" style="11" customWidth="1"/>
    <col min="12253" max="12253" width="2.42578125" style="11" customWidth="1"/>
    <col min="12254" max="12261" width="8.7109375" style="11" customWidth="1"/>
    <col min="12262" max="12262" width="2.42578125" style="11" customWidth="1"/>
    <col min="12263" max="12269" width="8.7109375" style="11" customWidth="1"/>
    <col min="12270" max="12270" width="9.140625" style="11"/>
    <col min="12271" max="12271" width="3.28515625" style="11" customWidth="1"/>
    <col min="12272" max="12506" width="9.140625" style="11"/>
    <col min="12507" max="12507" width="0.7109375" style="11" customWidth="1"/>
    <col min="12508" max="12508" width="2.140625" style="11" customWidth="1"/>
    <col min="12509" max="12509" width="2.42578125" style="11" customWidth="1"/>
    <col min="12510" max="12517" width="8.7109375" style="11" customWidth="1"/>
    <col min="12518" max="12518" width="2.42578125" style="11" customWidth="1"/>
    <col min="12519" max="12525" width="8.7109375" style="11" customWidth="1"/>
    <col min="12526" max="12526" width="9.140625" style="11"/>
    <col min="12527" max="12527" width="3.28515625" style="11" customWidth="1"/>
    <col min="12528" max="12762" width="9.140625" style="11"/>
    <col min="12763" max="12763" width="0.7109375" style="11" customWidth="1"/>
    <col min="12764" max="12764" width="2.140625" style="11" customWidth="1"/>
    <col min="12765" max="12765" width="2.42578125" style="11" customWidth="1"/>
    <col min="12766" max="12773" width="8.7109375" style="11" customWidth="1"/>
    <col min="12774" max="12774" width="2.42578125" style="11" customWidth="1"/>
    <col min="12775" max="12781" width="8.7109375" style="11" customWidth="1"/>
    <col min="12782" max="12782" width="9.140625" style="11"/>
    <col min="12783" max="12783" width="3.28515625" style="11" customWidth="1"/>
    <col min="12784" max="13018" width="9.140625" style="11"/>
    <col min="13019" max="13019" width="0.7109375" style="11" customWidth="1"/>
    <col min="13020" max="13020" width="2.140625" style="11" customWidth="1"/>
    <col min="13021" max="13021" width="2.42578125" style="11" customWidth="1"/>
    <col min="13022" max="13029" width="8.7109375" style="11" customWidth="1"/>
    <col min="13030" max="13030" width="2.42578125" style="11" customWidth="1"/>
    <col min="13031" max="13037" width="8.7109375" style="11" customWidth="1"/>
    <col min="13038" max="13038" width="9.140625" style="11"/>
    <col min="13039" max="13039" width="3.28515625" style="11" customWidth="1"/>
    <col min="13040" max="13274" width="9.140625" style="11"/>
    <col min="13275" max="13275" width="0.7109375" style="11" customWidth="1"/>
    <col min="13276" max="13276" width="2.140625" style="11" customWidth="1"/>
    <col min="13277" max="13277" width="2.42578125" style="11" customWidth="1"/>
    <col min="13278" max="13285" width="8.7109375" style="11" customWidth="1"/>
    <col min="13286" max="13286" width="2.42578125" style="11" customWidth="1"/>
    <col min="13287" max="13293" width="8.7109375" style="11" customWidth="1"/>
    <col min="13294" max="13294" width="9.140625" style="11"/>
    <col min="13295" max="13295" width="3.28515625" style="11" customWidth="1"/>
    <col min="13296" max="13530" width="9.140625" style="11"/>
    <col min="13531" max="13531" width="0.7109375" style="11" customWidth="1"/>
    <col min="13532" max="13532" width="2.140625" style="11" customWidth="1"/>
    <col min="13533" max="13533" width="2.42578125" style="11" customWidth="1"/>
    <col min="13534" max="13541" width="8.7109375" style="11" customWidth="1"/>
    <col min="13542" max="13542" width="2.42578125" style="11" customWidth="1"/>
    <col min="13543" max="13549" width="8.7109375" style="11" customWidth="1"/>
    <col min="13550" max="13550" width="9.140625" style="11"/>
    <col min="13551" max="13551" width="3.28515625" style="11" customWidth="1"/>
    <col min="13552" max="13786" width="9.140625" style="11"/>
    <col min="13787" max="13787" width="0.7109375" style="11" customWidth="1"/>
    <col min="13788" max="13788" width="2.140625" style="11" customWidth="1"/>
    <col min="13789" max="13789" width="2.42578125" style="11" customWidth="1"/>
    <col min="13790" max="13797" width="8.7109375" style="11" customWidth="1"/>
    <col min="13798" max="13798" width="2.42578125" style="11" customWidth="1"/>
    <col min="13799" max="13805" width="8.7109375" style="11" customWidth="1"/>
    <col min="13806" max="13806" width="9.140625" style="11"/>
    <col min="13807" max="13807" width="3.28515625" style="11" customWidth="1"/>
    <col min="13808" max="14042" width="9.140625" style="11"/>
    <col min="14043" max="14043" width="0.7109375" style="11" customWidth="1"/>
    <col min="14044" max="14044" width="2.140625" style="11" customWidth="1"/>
    <col min="14045" max="14045" width="2.42578125" style="11" customWidth="1"/>
    <col min="14046" max="14053" width="8.7109375" style="11" customWidth="1"/>
    <col min="14054" max="14054" width="2.42578125" style="11" customWidth="1"/>
    <col min="14055" max="14061" width="8.7109375" style="11" customWidth="1"/>
    <col min="14062" max="14062" width="9.140625" style="11"/>
    <col min="14063" max="14063" width="3.28515625" style="11" customWidth="1"/>
    <col min="14064" max="14298" width="9.140625" style="11"/>
    <col min="14299" max="14299" width="0.7109375" style="11" customWidth="1"/>
    <col min="14300" max="14300" width="2.140625" style="11" customWidth="1"/>
    <col min="14301" max="14301" width="2.42578125" style="11" customWidth="1"/>
    <col min="14302" max="14309" width="8.7109375" style="11" customWidth="1"/>
    <col min="14310" max="14310" width="2.42578125" style="11" customWidth="1"/>
    <col min="14311" max="14317" width="8.7109375" style="11" customWidth="1"/>
    <col min="14318" max="14318" width="9.140625" style="11"/>
    <col min="14319" max="14319" width="3.28515625" style="11" customWidth="1"/>
    <col min="14320" max="14554" width="9.140625" style="11"/>
    <col min="14555" max="14555" width="0.7109375" style="11" customWidth="1"/>
    <col min="14556" max="14556" width="2.140625" style="11" customWidth="1"/>
    <col min="14557" max="14557" width="2.42578125" style="11" customWidth="1"/>
    <col min="14558" max="14565" width="8.7109375" style="11" customWidth="1"/>
    <col min="14566" max="14566" width="2.42578125" style="11" customWidth="1"/>
    <col min="14567" max="14573" width="8.7109375" style="11" customWidth="1"/>
    <col min="14574" max="14574" width="9.140625" style="11"/>
    <col min="14575" max="14575" width="3.28515625" style="11" customWidth="1"/>
    <col min="14576" max="14810" width="9.140625" style="11"/>
    <col min="14811" max="14811" width="0.7109375" style="11" customWidth="1"/>
    <col min="14812" max="14812" width="2.140625" style="11" customWidth="1"/>
    <col min="14813" max="14813" width="2.42578125" style="11" customWidth="1"/>
    <col min="14814" max="14821" width="8.7109375" style="11" customWidth="1"/>
    <col min="14822" max="14822" width="2.42578125" style="11" customWidth="1"/>
    <col min="14823" max="14829" width="8.7109375" style="11" customWidth="1"/>
    <col min="14830" max="14830" width="9.140625" style="11"/>
    <col min="14831" max="14831" width="3.28515625" style="11" customWidth="1"/>
    <col min="14832" max="15066" width="9.140625" style="11"/>
    <col min="15067" max="15067" width="0.7109375" style="11" customWidth="1"/>
    <col min="15068" max="15068" width="2.140625" style="11" customWidth="1"/>
    <col min="15069" max="15069" width="2.42578125" style="11" customWidth="1"/>
    <col min="15070" max="15077" width="8.7109375" style="11" customWidth="1"/>
    <col min="15078" max="15078" width="2.42578125" style="11" customWidth="1"/>
    <col min="15079" max="15085" width="8.7109375" style="11" customWidth="1"/>
    <col min="15086" max="15086" width="9.140625" style="11"/>
    <col min="15087" max="15087" width="3.28515625" style="11" customWidth="1"/>
    <col min="15088" max="15322" width="9.140625" style="11"/>
    <col min="15323" max="15323" width="0.7109375" style="11" customWidth="1"/>
    <col min="15324" max="15324" width="2.140625" style="11" customWidth="1"/>
    <col min="15325" max="15325" width="2.42578125" style="11" customWidth="1"/>
    <col min="15326" max="15333" width="8.7109375" style="11" customWidth="1"/>
    <col min="15334" max="15334" width="2.42578125" style="11" customWidth="1"/>
    <col min="15335" max="15341" width="8.7109375" style="11" customWidth="1"/>
    <col min="15342" max="15342" width="9.140625" style="11"/>
    <col min="15343" max="15343" width="3.28515625" style="11" customWidth="1"/>
    <col min="15344" max="15578" width="9.140625" style="11"/>
    <col min="15579" max="15579" width="0.7109375" style="11" customWidth="1"/>
    <col min="15580" max="15580" width="2.140625" style="11" customWidth="1"/>
    <col min="15581" max="15581" width="2.42578125" style="11" customWidth="1"/>
    <col min="15582" max="15589" width="8.7109375" style="11" customWidth="1"/>
    <col min="15590" max="15590" width="2.42578125" style="11" customWidth="1"/>
    <col min="15591" max="15597" width="8.7109375" style="11" customWidth="1"/>
    <col min="15598" max="15598" width="9.140625" style="11"/>
    <col min="15599" max="15599" width="3.28515625" style="11" customWidth="1"/>
    <col min="15600" max="15834" width="9.140625" style="11"/>
    <col min="15835" max="15835" width="0.7109375" style="11" customWidth="1"/>
    <col min="15836" max="15836" width="2.140625" style="11" customWidth="1"/>
    <col min="15837" max="15837" width="2.42578125" style="11" customWidth="1"/>
    <col min="15838" max="15845" width="8.7109375" style="11" customWidth="1"/>
    <col min="15846" max="15846" width="2.42578125" style="11" customWidth="1"/>
    <col min="15847" max="15853" width="8.7109375" style="11" customWidth="1"/>
    <col min="15854" max="15854" width="9.140625" style="11"/>
    <col min="15855" max="15855" width="3.28515625" style="11" customWidth="1"/>
    <col min="15856" max="16090" width="9.140625" style="11"/>
    <col min="16091" max="16091" width="0.7109375" style="11" customWidth="1"/>
    <col min="16092" max="16092" width="2.140625" style="11" customWidth="1"/>
    <col min="16093" max="16093" width="2.42578125" style="11" customWidth="1"/>
    <col min="16094" max="16101" width="8.7109375" style="11" customWidth="1"/>
    <col min="16102" max="16102" width="2.42578125" style="11" customWidth="1"/>
    <col min="16103" max="16109" width="8.7109375" style="11" customWidth="1"/>
    <col min="16110" max="16110" width="9.140625" style="11"/>
    <col min="16111" max="16111" width="3.28515625" style="11" customWidth="1"/>
    <col min="16112" max="16384" width="9.140625" style="11"/>
  </cols>
  <sheetData>
    <row r="1" spans="4:65" s="10" customFormat="1" ht="28.5" x14ac:dyDescent="0.45">
      <c r="D1" s="447"/>
      <c r="E1" s="280"/>
      <c r="F1" s="281"/>
      <c r="G1" s="450"/>
      <c r="H1" s="451"/>
      <c r="I1" s="452"/>
      <c r="J1" s="453"/>
      <c r="K1" s="454"/>
      <c r="L1" s="454"/>
      <c r="M1" s="453"/>
      <c r="N1" s="454"/>
      <c r="O1" s="454"/>
      <c r="P1" s="454"/>
      <c r="Q1" s="454"/>
      <c r="R1" s="454"/>
      <c r="S1" s="453"/>
      <c r="T1" s="454"/>
      <c r="U1" s="454"/>
      <c r="V1" s="453"/>
      <c r="W1" s="454"/>
      <c r="X1" s="454"/>
      <c r="Y1" s="453"/>
      <c r="Z1" s="454"/>
      <c r="AA1" s="454"/>
      <c r="AB1" s="454"/>
      <c r="AC1" s="454"/>
      <c r="AD1" s="454"/>
      <c r="AE1" s="453"/>
      <c r="AF1" s="454"/>
      <c r="AG1" s="454"/>
      <c r="AH1" s="453"/>
      <c r="AI1" s="454"/>
      <c r="AJ1" s="454"/>
      <c r="AK1" s="453"/>
      <c r="AL1" s="454"/>
      <c r="AM1" s="454"/>
      <c r="AN1" s="453"/>
      <c r="AO1" s="454"/>
      <c r="AP1" s="454"/>
      <c r="AQ1" s="453"/>
      <c r="AR1" s="454"/>
      <c r="AS1" s="454"/>
      <c r="AT1" s="454"/>
      <c r="AU1" s="454"/>
      <c r="AV1" s="454"/>
      <c r="AW1" s="455"/>
      <c r="AX1" s="455"/>
      <c r="AY1" s="455"/>
      <c r="AZ1" s="455"/>
      <c r="BA1" s="455"/>
      <c r="BB1" s="455"/>
      <c r="BC1" s="282"/>
      <c r="BD1" s="281"/>
      <c r="BE1" s="281"/>
      <c r="BF1" s="281"/>
      <c r="BG1" s="281"/>
      <c r="BH1" s="281"/>
      <c r="BI1" s="281"/>
    </row>
    <row r="2" spans="4:65" s="10" customFormat="1" ht="24" customHeight="1" x14ac:dyDescent="0.4">
      <c r="D2" s="447"/>
      <c r="E2" s="280"/>
      <c r="F2" s="281"/>
      <c r="G2" s="450"/>
      <c r="H2" s="451"/>
      <c r="I2" s="452"/>
      <c r="J2" s="453"/>
      <c r="K2" s="454"/>
      <c r="L2" s="454"/>
      <c r="M2" s="453"/>
      <c r="N2" s="454"/>
      <c r="O2" s="454"/>
      <c r="P2" s="454"/>
      <c r="Q2" s="454"/>
      <c r="R2" s="454"/>
      <c r="S2" s="453"/>
      <c r="T2" s="454"/>
      <c r="U2" s="454"/>
      <c r="V2" s="453"/>
      <c r="W2" s="454"/>
      <c r="X2" s="454"/>
      <c r="Y2" s="453"/>
      <c r="Z2" s="454"/>
      <c r="AA2" s="454"/>
      <c r="AB2" s="454"/>
      <c r="AC2" s="454"/>
      <c r="AD2" s="454"/>
      <c r="AE2" s="453"/>
      <c r="AF2" s="454"/>
      <c r="AG2" s="454"/>
      <c r="AH2" s="453"/>
      <c r="AI2" s="454"/>
      <c r="AJ2" s="454"/>
      <c r="AK2" s="453"/>
      <c r="AL2" s="454"/>
      <c r="AM2" s="454"/>
      <c r="AN2" s="453"/>
      <c r="AO2" s="454"/>
      <c r="AP2" s="454"/>
      <c r="AQ2" s="453"/>
      <c r="AR2" s="454"/>
      <c r="AS2" s="454"/>
      <c r="AT2" s="454"/>
      <c r="AU2" s="454"/>
      <c r="AV2" s="454"/>
      <c r="AW2" s="282"/>
      <c r="AX2" s="282"/>
      <c r="AY2" s="641" t="s">
        <v>7</v>
      </c>
      <c r="AZ2" s="641"/>
      <c r="BA2" s="641"/>
      <c r="BB2" s="641"/>
      <c r="BC2" s="282"/>
      <c r="BD2" s="281"/>
      <c r="BE2" s="281"/>
      <c r="BF2" s="281"/>
      <c r="BG2" s="281"/>
      <c r="BH2" s="281"/>
      <c r="BI2" s="281"/>
    </row>
    <row r="3" spans="4:65" s="10" customFormat="1" ht="30" customHeight="1" x14ac:dyDescent="0.4">
      <c r="D3" s="447"/>
      <c r="E3" s="280"/>
      <c r="F3" s="34"/>
      <c r="G3" s="444"/>
      <c r="H3" s="456"/>
      <c r="I3" s="457"/>
      <c r="J3" s="458"/>
      <c r="K3" s="459"/>
      <c r="L3" s="459"/>
      <c r="M3" s="458"/>
      <c r="N3" s="459"/>
      <c r="O3" s="459"/>
      <c r="P3" s="459"/>
      <c r="Q3" s="459"/>
      <c r="R3" s="459"/>
      <c r="S3" s="458"/>
      <c r="T3" s="459"/>
      <c r="U3" s="459"/>
      <c r="V3" s="458"/>
      <c r="W3" s="459"/>
      <c r="X3" s="459"/>
      <c r="Y3" s="458"/>
      <c r="Z3" s="459"/>
      <c r="AA3" s="459"/>
      <c r="AB3" s="459"/>
      <c r="AC3" s="459"/>
      <c r="AD3" s="459"/>
      <c r="AE3" s="458"/>
      <c r="AF3" s="459"/>
      <c r="AG3" s="459"/>
      <c r="AH3" s="458"/>
      <c r="AI3" s="459"/>
      <c r="AJ3" s="459"/>
      <c r="AK3" s="458"/>
      <c r="AL3" s="459"/>
      <c r="AM3" s="459"/>
      <c r="AN3" s="458"/>
      <c r="AO3" s="459"/>
      <c r="AP3" s="459"/>
      <c r="AQ3" s="458"/>
      <c r="AR3" s="459"/>
      <c r="AS3" s="459"/>
      <c r="AT3" s="459"/>
      <c r="AU3" s="459"/>
      <c r="AV3" s="459"/>
      <c r="AW3" s="642" t="s">
        <v>8</v>
      </c>
      <c r="AX3" s="642"/>
      <c r="AY3" s="642"/>
      <c r="AZ3" s="642"/>
      <c r="BA3" s="642"/>
      <c r="BB3" s="642"/>
      <c r="BC3" s="282"/>
      <c r="BD3" s="281"/>
      <c r="BE3" s="281"/>
      <c r="BF3" s="281"/>
      <c r="BG3" s="281"/>
      <c r="BH3" s="281"/>
      <c r="BI3" s="281"/>
    </row>
    <row r="4" spans="4:65" s="10" customFormat="1" ht="27.75" x14ac:dyDescent="0.4">
      <c r="D4" s="447"/>
      <c r="E4" s="280"/>
      <c r="F4" s="270"/>
      <c r="G4" s="444"/>
      <c r="H4" s="456"/>
      <c r="I4" s="457"/>
      <c r="J4" s="458"/>
      <c r="K4" s="459"/>
      <c r="L4" s="459"/>
      <c r="M4" s="458"/>
      <c r="N4" s="459"/>
      <c r="O4" s="459"/>
      <c r="P4" s="459"/>
      <c r="Q4" s="459"/>
      <c r="R4" s="459"/>
      <c r="S4" s="458"/>
      <c r="T4" s="459"/>
      <c r="U4" s="459"/>
      <c r="V4" s="458"/>
      <c r="W4" s="459"/>
      <c r="X4" s="459"/>
      <c r="Y4" s="458"/>
      <c r="Z4" s="459"/>
      <c r="AA4" s="459"/>
      <c r="AB4" s="459"/>
      <c r="AC4" s="459"/>
      <c r="AD4" s="459"/>
      <c r="AE4" s="458"/>
      <c r="AF4" s="459"/>
      <c r="AG4" s="459"/>
      <c r="AH4" s="458"/>
      <c r="AI4" s="459"/>
      <c r="AJ4" s="459"/>
      <c r="AK4" s="458"/>
      <c r="AL4" s="459"/>
      <c r="AM4" s="459"/>
      <c r="AN4" s="458"/>
      <c r="AO4" s="459"/>
      <c r="AP4" s="459"/>
      <c r="AQ4" s="458"/>
      <c r="AR4" s="459"/>
      <c r="AS4" s="459"/>
      <c r="AT4" s="459"/>
      <c r="AU4" s="459"/>
      <c r="AV4" s="459"/>
      <c r="AW4" s="260"/>
      <c r="AX4" s="260"/>
      <c r="AY4" s="260"/>
      <c r="AZ4" s="260"/>
      <c r="BA4" s="260"/>
      <c r="BB4" s="260"/>
      <c r="BC4" s="282"/>
      <c r="BD4" s="281"/>
      <c r="BE4" s="281"/>
      <c r="BF4" s="281"/>
      <c r="BG4" s="281"/>
      <c r="BH4" s="281"/>
      <c r="BI4" s="281"/>
    </row>
    <row r="5" spans="4:65" s="10" customFormat="1" ht="27.75" hidden="1" x14ac:dyDescent="0.4">
      <c r="D5" s="447"/>
      <c r="E5" s="280"/>
      <c r="F5" s="270"/>
      <c r="G5" s="444"/>
      <c r="H5" s="456"/>
      <c r="I5" s="457"/>
      <c r="J5" s="458"/>
      <c r="K5" s="459"/>
      <c r="L5" s="459"/>
      <c r="M5" s="458"/>
      <c r="N5" s="459"/>
      <c r="O5" s="459"/>
      <c r="P5" s="459"/>
      <c r="Q5" s="459"/>
      <c r="R5" s="459"/>
      <c r="S5" s="458"/>
      <c r="T5" s="459"/>
      <c r="U5" s="459"/>
      <c r="V5" s="458"/>
      <c r="W5" s="459"/>
      <c r="X5" s="459"/>
      <c r="Y5" s="458"/>
      <c r="Z5" s="459"/>
      <c r="AA5" s="459"/>
      <c r="AB5" s="459"/>
      <c r="AC5" s="459"/>
      <c r="AD5" s="459"/>
      <c r="AE5" s="458"/>
      <c r="AF5" s="459"/>
      <c r="AG5" s="459"/>
      <c r="AH5" s="458"/>
      <c r="AI5" s="459"/>
      <c r="AJ5" s="459"/>
      <c r="AK5" s="458"/>
      <c r="AL5" s="459"/>
      <c r="AM5" s="459"/>
      <c r="AN5" s="458"/>
      <c r="AO5" s="459"/>
      <c r="AP5" s="459"/>
      <c r="AQ5" s="458"/>
      <c r="AR5" s="459"/>
      <c r="AS5" s="459"/>
      <c r="AT5" s="459"/>
      <c r="AU5" s="459"/>
      <c r="AV5" s="459"/>
      <c r="AW5" s="34"/>
      <c r="AX5" s="34"/>
      <c r="AY5" s="34"/>
      <c r="AZ5" s="34"/>
      <c r="BA5" s="34"/>
      <c r="BB5" s="34"/>
      <c r="BC5" s="282"/>
      <c r="BD5" s="281"/>
      <c r="BE5" s="281"/>
      <c r="BF5" s="281"/>
      <c r="BG5" s="281"/>
      <c r="BH5" s="281"/>
      <c r="BI5" s="281"/>
    </row>
    <row r="6" spans="4:65" s="10" customFormat="1" ht="29.25" customHeight="1" x14ac:dyDescent="0.4">
      <c r="D6" s="447"/>
      <c r="E6" s="283"/>
      <c r="F6" s="270"/>
      <c r="G6" s="460"/>
      <c r="H6" s="456"/>
      <c r="I6" s="457"/>
      <c r="J6" s="458"/>
      <c r="K6" s="459"/>
      <c r="L6" s="459"/>
      <c r="M6" s="458"/>
      <c r="N6" s="459"/>
      <c r="O6" s="459"/>
      <c r="P6" s="459"/>
      <c r="Q6" s="459"/>
      <c r="R6" s="459"/>
      <c r="S6" s="458"/>
      <c r="T6" s="459"/>
      <c r="U6" s="459"/>
      <c r="V6" s="458"/>
      <c r="W6" s="459"/>
      <c r="X6" s="459"/>
      <c r="Y6" s="458"/>
      <c r="Z6" s="459"/>
      <c r="AA6" s="459"/>
      <c r="AB6" s="459"/>
      <c r="AC6" s="459"/>
      <c r="AD6" s="459"/>
      <c r="AE6" s="458"/>
      <c r="AF6" s="459"/>
      <c r="AG6" s="459"/>
      <c r="AH6" s="458"/>
      <c r="AI6" s="459"/>
      <c r="AJ6" s="459"/>
      <c r="AK6" s="458"/>
      <c r="AL6" s="459"/>
      <c r="AM6" s="459"/>
      <c r="AN6" s="458"/>
      <c r="AO6" s="459"/>
      <c r="AP6" s="459"/>
      <c r="AQ6" s="458"/>
      <c r="AR6" s="459"/>
      <c r="AS6" s="459"/>
      <c r="AT6" s="459"/>
      <c r="AU6" s="459"/>
      <c r="AV6" s="459"/>
      <c r="AW6" s="642" t="s">
        <v>62</v>
      </c>
      <c r="AX6" s="642"/>
      <c r="AY6" s="642"/>
      <c r="AZ6" s="642"/>
      <c r="BA6" s="642"/>
      <c r="BB6" s="642"/>
      <c r="BC6" s="282"/>
      <c r="BD6" s="281"/>
      <c r="BE6" s="281"/>
      <c r="BF6" s="281"/>
      <c r="BG6" s="281"/>
      <c r="BH6" s="281"/>
      <c r="BI6" s="281"/>
    </row>
    <row r="7" spans="4:65" s="10" customFormat="1" ht="29.25" customHeight="1" x14ac:dyDescent="0.4">
      <c r="D7" s="447"/>
      <c r="E7" s="283"/>
      <c r="F7" s="270"/>
      <c r="G7" s="460"/>
      <c r="H7" s="456"/>
      <c r="I7" s="457"/>
      <c r="J7" s="458"/>
      <c r="K7" s="459"/>
      <c r="L7" s="459"/>
      <c r="M7" s="458"/>
      <c r="N7" s="459"/>
      <c r="O7" s="459"/>
      <c r="P7" s="459"/>
      <c r="Q7" s="459"/>
      <c r="R7" s="459"/>
      <c r="S7" s="458"/>
      <c r="T7" s="459"/>
      <c r="U7" s="459"/>
      <c r="V7" s="458"/>
      <c r="W7" s="459"/>
      <c r="X7" s="459"/>
      <c r="Y7" s="458"/>
      <c r="Z7" s="459"/>
      <c r="AA7" s="459"/>
      <c r="AB7" s="459"/>
      <c r="AC7" s="459"/>
      <c r="AD7" s="459"/>
      <c r="AE7" s="458"/>
      <c r="AF7" s="459"/>
      <c r="AG7" s="459"/>
      <c r="AH7" s="458"/>
      <c r="AI7" s="459"/>
      <c r="AJ7" s="459"/>
      <c r="AK7" s="458"/>
      <c r="AL7" s="459"/>
      <c r="AM7" s="459"/>
      <c r="AN7" s="458"/>
      <c r="AO7" s="459"/>
      <c r="AP7" s="459"/>
      <c r="AQ7" s="458"/>
      <c r="AR7" s="459"/>
      <c r="AS7" s="459"/>
      <c r="AT7" s="459"/>
      <c r="AU7" s="459"/>
      <c r="AV7" s="459"/>
      <c r="AW7" s="444"/>
      <c r="AX7" s="444"/>
      <c r="AY7" s="444"/>
      <c r="AZ7" s="444"/>
      <c r="BA7" s="444"/>
      <c r="BB7" s="444"/>
      <c r="BC7" s="282"/>
      <c r="BD7" s="281"/>
      <c r="BE7" s="281"/>
      <c r="BF7" s="281"/>
      <c r="BG7" s="281"/>
      <c r="BH7" s="281"/>
      <c r="BI7" s="281"/>
    </row>
    <row r="8" spans="4:65" s="14" customFormat="1" ht="39.75" customHeight="1" x14ac:dyDescent="0.4">
      <c r="D8" s="448"/>
      <c r="E8" s="284"/>
      <c r="F8" s="276"/>
      <c r="G8" s="9" t="s">
        <v>3</v>
      </c>
      <c r="H8" s="261"/>
      <c r="I8" s="278"/>
      <c r="J8" s="286"/>
      <c r="K8" s="461"/>
      <c r="L8" s="462"/>
      <c r="M8" s="286"/>
      <c r="N8" s="461"/>
      <c r="O8" s="462"/>
      <c r="P8" s="286"/>
      <c r="Q8" s="461"/>
      <c r="R8" s="462"/>
      <c r="S8" s="286"/>
      <c r="T8" s="461"/>
      <c r="U8" s="462"/>
      <c r="V8" s="286"/>
      <c r="W8" s="286"/>
      <c r="X8" s="286"/>
      <c r="Y8" s="643"/>
      <c r="Z8" s="643"/>
      <c r="AA8" s="643"/>
      <c r="AB8" s="286"/>
      <c r="AC8" s="286"/>
      <c r="AD8" s="286"/>
      <c r="AE8" s="286"/>
      <c r="AF8" s="286"/>
      <c r="AG8" s="286"/>
      <c r="AH8" s="286"/>
      <c r="AI8" s="461"/>
      <c r="AJ8" s="462"/>
      <c r="AK8" s="286"/>
      <c r="AL8" s="461"/>
      <c r="AM8" s="462"/>
      <c r="AN8" s="286"/>
      <c r="AO8" s="461"/>
      <c r="AP8" s="462"/>
      <c r="AQ8" s="286"/>
      <c r="AR8" s="461"/>
      <c r="AS8" s="462"/>
      <c r="AT8" s="286"/>
      <c r="AU8" s="286"/>
      <c r="AV8" s="286"/>
      <c r="AW8" s="286"/>
      <c r="AX8" s="286"/>
      <c r="AY8" s="286"/>
      <c r="AZ8" s="463"/>
      <c r="BA8" s="461"/>
      <c r="BB8" s="462"/>
      <c r="BC8" s="464"/>
      <c r="BD8" s="285"/>
      <c r="BE8" s="285"/>
      <c r="BF8" s="285"/>
      <c r="BG8" s="285"/>
      <c r="BH8" s="285"/>
      <c r="BI8" s="285"/>
    </row>
    <row r="9" spans="4:65" s="16" customFormat="1" ht="19.5" customHeight="1" x14ac:dyDescent="0.3">
      <c r="D9" s="449"/>
      <c r="E9" s="38"/>
      <c r="F9" s="287" t="s">
        <v>0</v>
      </c>
      <c r="G9" s="635">
        <v>1</v>
      </c>
      <c r="H9" s="636"/>
      <c r="I9" s="637"/>
      <c r="J9" s="635">
        <v>2</v>
      </c>
      <c r="K9" s="636"/>
      <c r="L9" s="637"/>
      <c r="M9" s="635">
        <v>3</v>
      </c>
      <c r="N9" s="636"/>
      <c r="O9" s="637"/>
      <c r="P9" s="638">
        <v>4</v>
      </c>
      <c r="Q9" s="639"/>
      <c r="R9" s="640"/>
      <c r="S9" s="635">
        <v>5</v>
      </c>
      <c r="T9" s="636"/>
      <c r="U9" s="637"/>
      <c r="V9" s="635">
        <v>6</v>
      </c>
      <c r="W9" s="636"/>
      <c r="X9" s="637"/>
      <c r="Y9" s="635">
        <v>7</v>
      </c>
      <c r="Z9" s="636"/>
      <c r="AA9" s="637"/>
      <c r="AB9" s="635">
        <v>8</v>
      </c>
      <c r="AC9" s="636"/>
      <c r="AD9" s="637"/>
      <c r="AE9" s="635">
        <v>9</v>
      </c>
      <c r="AF9" s="636"/>
      <c r="AG9" s="637"/>
      <c r="AH9" s="638">
        <v>10</v>
      </c>
      <c r="AI9" s="639"/>
      <c r="AJ9" s="640"/>
      <c r="AK9" s="638">
        <v>11</v>
      </c>
      <c r="AL9" s="639"/>
      <c r="AM9" s="640"/>
      <c r="AN9" s="638">
        <v>12</v>
      </c>
      <c r="AO9" s="639"/>
      <c r="AP9" s="640"/>
      <c r="AQ9" s="638">
        <v>13</v>
      </c>
      <c r="AR9" s="639"/>
      <c r="AS9" s="640"/>
      <c r="AT9" s="635">
        <v>14</v>
      </c>
      <c r="AU9" s="636"/>
      <c r="AV9" s="637"/>
      <c r="AW9" s="635">
        <v>15</v>
      </c>
      <c r="AX9" s="636"/>
      <c r="AY9" s="637"/>
      <c r="AZ9" s="635">
        <v>16</v>
      </c>
      <c r="BA9" s="636"/>
      <c r="BB9" s="637"/>
      <c r="BC9" s="237" t="s">
        <v>0</v>
      </c>
      <c r="BE9" s="26" t="s">
        <v>4</v>
      </c>
      <c r="BF9" s="26" t="s">
        <v>6</v>
      </c>
      <c r="BG9" s="26" t="s">
        <v>5</v>
      </c>
    </row>
    <row r="10" spans="4:65" s="17" customFormat="1" ht="24" customHeight="1" x14ac:dyDescent="0.3">
      <c r="D10" s="45"/>
      <c r="E10" s="39"/>
      <c r="F10" s="431"/>
      <c r="G10" s="422"/>
      <c r="H10" s="423"/>
      <c r="I10" s="424"/>
      <c r="J10" s="422"/>
      <c r="K10" s="423"/>
      <c r="L10" s="424"/>
      <c r="M10" s="422"/>
      <c r="N10" s="423"/>
      <c r="O10" s="424"/>
      <c r="P10" s="422"/>
      <c r="Q10" s="423"/>
      <c r="R10" s="424"/>
      <c r="S10" s="422"/>
      <c r="T10" s="423"/>
      <c r="U10" s="424"/>
      <c r="V10" s="422"/>
      <c r="W10" s="423"/>
      <c r="X10" s="424"/>
      <c r="Y10" s="422"/>
      <c r="Z10" s="423"/>
      <c r="AA10" s="424"/>
      <c r="AB10" s="422"/>
      <c r="AC10" s="423"/>
      <c r="AD10" s="426"/>
      <c r="AE10" s="422"/>
      <c r="AF10" s="423"/>
      <c r="AG10" s="424"/>
      <c r="AH10" s="427"/>
      <c r="AI10" s="423"/>
      <c r="AJ10" s="426"/>
      <c r="AK10" s="422"/>
      <c r="AL10" s="423"/>
      <c r="AM10" s="424"/>
      <c r="AN10" s="427"/>
      <c r="AO10" s="423"/>
      <c r="AP10" s="426"/>
      <c r="AQ10" s="422"/>
      <c r="AR10" s="423"/>
      <c r="AS10" s="424"/>
      <c r="AT10" s="427"/>
      <c r="AU10" s="423"/>
      <c r="AV10" s="426"/>
      <c r="AW10" s="422"/>
      <c r="AX10" s="423"/>
      <c r="AY10" s="424"/>
      <c r="AZ10" s="427"/>
      <c r="BA10" s="423"/>
      <c r="BB10" s="424"/>
      <c r="BC10" s="465"/>
    </row>
    <row r="11" spans="4:65" s="17" customFormat="1" ht="24" customHeight="1" x14ac:dyDescent="0.3">
      <c r="D11" s="45"/>
      <c r="E11" s="39"/>
      <c r="F11" s="432">
        <v>47</v>
      </c>
      <c r="G11" s="425"/>
      <c r="H11" s="418"/>
      <c r="I11" s="466"/>
      <c r="J11" s="425"/>
      <c r="K11" s="418"/>
      <c r="L11" s="466"/>
      <c r="M11" s="425"/>
      <c r="N11" s="418"/>
      <c r="O11" s="466"/>
      <c r="P11" s="425"/>
      <c r="Q11" s="418"/>
      <c r="R11" s="466"/>
      <c r="S11" s="425"/>
      <c r="T11" s="418"/>
      <c r="U11" s="466"/>
      <c r="V11" s="425"/>
      <c r="W11" s="418"/>
      <c r="X11" s="466"/>
      <c r="Y11" s="425"/>
      <c r="Z11" s="418"/>
      <c r="AA11" s="466"/>
      <c r="AB11" s="425"/>
      <c r="AC11" s="418"/>
      <c r="AD11" s="467"/>
      <c r="AE11" s="425"/>
      <c r="AF11" s="418"/>
      <c r="AG11" s="466"/>
      <c r="AH11" s="418"/>
      <c r="AI11" s="418"/>
      <c r="AJ11" s="467"/>
      <c r="AK11" s="425"/>
      <c r="AL11" s="418"/>
      <c r="AM11" s="466"/>
      <c r="AN11" s="418"/>
      <c r="AO11" s="418"/>
      <c r="AP11" s="467"/>
      <c r="AQ11" s="425"/>
      <c r="AR11" s="418"/>
      <c r="AS11" s="466"/>
      <c r="AT11" s="418"/>
      <c r="AU11" s="418"/>
      <c r="AV11" s="467"/>
      <c r="AW11" s="425"/>
      <c r="AX11" s="418"/>
      <c r="AY11" s="466"/>
      <c r="AZ11" s="418"/>
      <c r="BA11" s="418"/>
      <c r="BB11" s="428"/>
      <c r="BC11" s="468">
        <v>47</v>
      </c>
      <c r="BE11" s="30"/>
      <c r="BF11" s="31"/>
      <c r="BG11" s="31"/>
      <c r="BH11" s="23"/>
      <c r="BI11" s="23"/>
      <c r="BJ11" s="23"/>
      <c r="BK11" s="23"/>
      <c r="BL11" s="23"/>
      <c r="BM11" s="23"/>
    </row>
    <row r="12" spans="4:65" s="17" customFormat="1" ht="24" customHeight="1" thickBot="1" x14ac:dyDescent="0.35">
      <c r="D12" s="45"/>
      <c r="E12" s="39"/>
      <c r="F12" s="432"/>
      <c r="G12" s="429"/>
      <c r="H12" s="420"/>
      <c r="I12" s="430"/>
      <c r="J12" s="429"/>
      <c r="K12" s="420"/>
      <c r="L12" s="430"/>
      <c r="M12" s="429"/>
      <c r="N12" s="420"/>
      <c r="O12" s="430"/>
      <c r="P12" s="429"/>
      <c r="Q12" s="420"/>
      <c r="R12" s="430"/>
      <c r="S12" s="429"/>
      <c r="T12" s="420"/>
      <c r="U12" s="430"/>
      <c r="V12" s="429"/>
      <c r="W12" s="420"/>
      <c r="X12" s="430"/>
      <c r="Y12" s="429"/>
      <c r="Z12" s="420"/>
      <c r="AA12" s="430"/>
      <c r="AB12" s="429"/>
      <c r="AC12" s="420"/>
      <c r="AD12" s="421"/>
      <c r="AE12" s="429"/>
      <c r="AF12" s="420"/>
      <c r="AG12" s="430"/>
      <c r="AH12" s="419"/>
      <c r="AI12" s="420"/>
      <c r="AJ12" s="421"/>
      <c r="AK12" s="429"/>
      <c r="AL12" s="420"/>
      <c r="AM12" s="430"/>
      <c r="AN12" s="419"/>
      <c r="AO12" s="420"/>
      <c r="AP12" s="421"/>
      <c r="AQ12" s="429"/>
      <c r="AR12" s="420"/>
      <c r="AS12" s="430"/>
      <c r="AT12" s="419"/>
      <c r="AU12" s="420"/>
      <c r="AV12" s="421"/>
      <c r="AW12" s="429"/>
      <c r="AX12" s="420"/>
      <c r="AY12" s="430"/>
      <c r="AZ12" s="419"/>
      <c r="BA12" s="420"/>
      <c r="BB12" s="430"/>
      <c r="BC12" s="468"/>
      <c r="BE12" s="30"/>
      <c r="BF12" s="30"/>
      <c r="BG12" s="30"/>
      <c r="BH12" s="23"/>
      <c r="BI12" s="23"/>
      <c r="BJ12" s="23"/>
      <c r="BK12" s="23"/>
      <c r="BL12" s="23"/>
      <c r="BM12" s="23"/>
    </row>
    <row r="13" spans="4:65" s="17" customFormat="1" ht="24" customHeight="1" thickTop="1" x14ac:dyDescent="0.3">
      <c r="D13" s="45"/>
      <c r="E13" s="39"/>
      <c r="F13" s="407"/>
      <c r="G13" s="346">
        <v>674</v>
      </c>
      <c r="H13" s="331" t="s">
        <v>57</v>
      </c>
      <c r="I13" s="333">
        <f>I14*G15</f>
        <v>10168800</v>
      </c>
      <c r="J13" s="335">
        <v>675</v>
      </c>
      <c r="K13" s="440" t="s">
        <v>58</v>
      </c>
      <c r="L13" s="334">
        <f>L14*J15</f>
        <v>8331400</v>
      </c>
      <c r="M13" s="346">
        <v>676</v>
      </c>
      <c r="N13" s="331" t="s">
        <v>2</v>
      </c>
      <c r="O13" s="333">
        <f>O14*M15</f>
        <v>6342800</v>
      </c>
      <c r="P13" s="415"/>
      <c r="Q13" s="413"/>
      <c r="R13" s="414"/>
      <c r="S13" s="335">
        <v>677</v>
      </c>
      <c r="T13" s="331" t="s">
        <v>58</v>
      </c>
      <c r="U13" s="334">
        <f>U14*S15</f>
        <v>8300600</v>
      </c>
      <c r="V13" s="335">
        <v>678</v>
      </c>
      <c r="W13" s="331" t="s">
        <v>57</v>
      </c>
      <c r="X13" s="334">
        <f>V15*X14</f>
        <v>10229600</v>
      </c>
      <c r="Y13" s="412"/>
      <c r="Z13" s="413"/>
      <c r="AA13" s="414"/>
      <c r="AB13" s="415"/>
      <c r="AC13" s="413"/>
      <c r="AD13" s="414"/>
      <c r="AE13" s="335">
        <v>679</v>
      </c>
      <c r="AF13" s="331" t="s">
        <v>57</v>
      </c>
      <c r="AG13" s="334">
        <f>AG14*AE15</f>
        <v>10364200</v>
      </c>
      <c r="AH13" s="335">
        <v>680</v>
      </c>
      <c r="AI13" s="331" t="s">
        <v>58</v>
      </c>
      <c r="AJ13" s="334">
        <f>AJ14*AH15</f>
        <v>8462300</v>
      </c>
      <c r="AK13" s="335">
        <v>681</v>
      </c>
      <c r="AL13" s="331" t="s">
        <v>2</v>
      </c>
      <c r="AM13" s="334">
        <f>AM14*AK15</f>
        <v>6423600</v>
      </c>
      <c r="AN13" s="335">
        <v>682</v>
      </c>
      <c r="AO13" s="331" t="s">
        <v>2</v>
      </c>
      <c r="AP13" s="334">
        <f>AP14*AN15</f>
        <v>6423600</v>
      </c>
      <c r="AQ13" s="335">
        <v>683</v>
      </c>
      <c r="AR13" s="331" t="s">
        <v>58</v>
      </c>
      <c r="AS13" s="334">
        <f>AS14*AQ15</f>
        <v>8509400</v>
      </c>
      <c r="AT13" s="335">
        <v>684</v>
      </c>
      <c r="AU13" s="331" t="s">
        <v>57</v>
      </c>
      <c r="AV13" s="334">
        <f>AV14*AT15</f>
        <v>10302600</v>
      </c>
      <c r="AW13" s="412"/>
      <c r="AX13" s="413"/>
      <c r="AY13" s="414"/>
      <c r="AZ13" s="415"/>
      <c r="BA13" s="413"/>
      <c r="BB13" s="414"/>
      <c r="BC13" s="469"/>
    </row>
    <row r="14" spans="4:65" s="17" customFormat="1" ht="24" customHeight="1" x14ac:dyDescent="0.3">
      <c r="D14" s="45">
        <f>+D17+2000</f>
        <v>5000</v>
      </c>
      <c r="E14" s="39"/>
      <c r="F14" s="408">
        <v>45</v>
      </c>
      <c r="G14" s="251"/>
      <c r="H14" s="251"/>
      <c r="I14" s="316">
        <f>+I17+D14</f>
        <v>152000</v>
      </c>
      <c r="J14" s="241"/>
      <c r="K14" s="251"/>
      <c r="L14" s="316">
        <f>+L17+$D14</f>
        <v>154000</v>
      </c>
      <c r="M14" s="251"/>
      <c r="N14" s="251"/>
      <c r="O14" s="316">
        <f>+O17+$D14</f>
        <v>157000</v>
      </c>
      <c r="P14" s="417"/>
      <c r="Q14" s="416"/>
      <c r="R14" s="470"/>
      <c r="S14" s="241"/>
      <c r="T14" s="251"/>
      <c r="U14" s="316">
        <f>+U17+$D14</f>
        <v>154000</v>
      </c>
      <c r="V14" s="241"/>
      <c r="W14" s="251"/>
      <c r="X14" s="316">
        <f>+X17+$D14</f>
        <v>152000</v>
      </c>
      <c r="Y14" s="416"/>
      <c r="Z14" s="416"/>
      <c r="AA14" s="471"/>
      <c r="AB14" s="417"/>
      <c r="AC14" s="416"/>
      <c r="AD14" s="470"/>
      <c r="AE14" s="241"/>
      <c r="AF14" s="251"/>
      <c r="AG14" s="316">
        <f>+AG17+$D14</f>
        <v>154000</v>
      </c>
      <c r="AH14" s="241"/>
      <c r="AI14" s="251"/>
      <c r="AJ14" s="316">
        <f>+AJ17+$D14</f>
        <v>157000</v>
      </c>
      <c r="AK14" s="241"/>
      <c r="AL14" s="251"/>
      <c r="AM14" s="316">
        <f>+AM17+$D14</f>
        <v>159000</v>
      </c>
      <c r="AN14" s="241"/>
      <c r="AO14" s="251"/>
      <c r="AP14" s="316">
        <f>+AP17+$D14</f>
        <v>159000</v>
      </c>
      <c r="AQ14" s="241"/>
      <c r="AR14" s="251"/>
      <c r="AS14" s="316">
        <f>+AS17+$D14</f>
        <v>157000</v>
      </c>
      <c r="AT14" s="241"/>
      <c r="AU14" s="251"/>
      <c r="AV14" s="316">
        <f>+AV17+$D14</f>
        <v>154000</v>
      </c>
      <c r="AW14" s="416"/>
      <c r="AX14" s="416"/>
      <c r="AY14" s="471"/>
      <c r="AZ14" s="417"/>
      <c r="BA14" s="416"/>
      <c r="BB14" s="470"/>
      <c r="BC14" s="472">
        <v>45</v>
      </c>
      <c r="BE14" s="30"/>
      <c r="BF14" s="31"/>
      <c r="BG14" s="31"/>
      <c r="BH14" s="23"/>
      <c r="BI14" s="23"/>
      <c r="BJ14" s="23"/>
      <c r="BK14" s="23"/>
      <c r="BL14" s="23"/>
      <c r="BM14" s="23"/>
    </row>
    <row r="15" spans="4:65" s="17" customFormat="1" ht="24" customHeight="1" thickBot="1" x14ac:dyDescent="0.35">
      <c r="D15" s="45"/>
      <c r="E15" s="39"/>
      <c r="F15" s="410"/>
      <c r="G15" s="394">
        <v>66.900000000000006</v>
      </c>
      <c r="H15" s="341"/>
      <c r="I15" s="338"/>
      <c r="J15" s="353">
        <v>54.1</v>
      </c>
      <c r="K15" s="341"/>
      <c r="L15" s="339"/>
      <c r="M15" s="394">
        <v>40.4</v>
      </c>
      <c r="N15" s="341"/>
      <c r="O15" s="338"/>
      <c r="P15" s="438"/>
      <c r="Q15" s="436"/>
      <c r="R15" s="437"/>
      <c r="S15" s="353">
        <v>53.9</v>
      </c>
      <c r="T15" s="341"/>
      <c r="U15" s="339"/>
      <c r="V15" s="353">
        <v>67.3</v>
      </c>
      <c r="W15" s="341"/>
      <c r="X15" s="339"/>
      <c r="Y15" s="435"/>
      <c r="Z15" s="436"/>
      <c r="AA15" s="437"/>
      <c r="AB15" s="438"/>
      <c r="AC15" s="436"/>
      <c r="AD15" s="437"/>
      <c r="AE15" s="353">
        <v>67.3</v>
      </c>
      <c r="AF15" s="341"/>
      <c r="AG15" s="339"/>
      <c r="AH15" s="353">
        <v>53.9</v>
      </c>
      <c r="AI15" s="341"/>
      <c r="AJ15" s="339"/>
      <c r="AK15" s="353">
        <v>40.4</v>
      </c>
      <c r="AL15" s="341"/>
      <c r="AM15" s="339"/>
      <c r="AN15" s="353">
        <v>40.4</v>
      </c>
      <c r="AO15" s="341"/>
      <c r="AP15" s="339"/>
      <c r="AQ15" s="353">
        <v>54.2</v>
      </c>
      <c r="AR15" s="341"/>
      <c r="AS15" s="339"/>
      <c r="AT15" s="353">
        <v>66.900000000000006</v>
      </c>
      <c r="AU15" s="341"/>
      <c r="AV15" s="339"/>
      <c r="AW15" s="435"/>
      <c r="AX15" s="436"/>
      <c r="AY15" s="437"/>
      <c r="AZ15" s="438"/>
      <c r="BA15" s="436"/>
      <c r="BB15" s="437"/>
      <c r="BC15" s="473"/>
      <c r="BE15" s="30"/>
      <c r="BF15" s="30"/>
      <c r="BG15" s="30"/>
      <c r="BH15" s="23"/>
      <c r="BI15" s="23"/>
      <c r="BJ15" s="23"/>
      <c r="BK15" s="23"/>
      <c r="BL15" s="23"/>
      <c r="BM15" s="23"/>
    </row>
    <row r="16" spans="4:65" s="17" customFormat="1" ht="24" customHeight="1" thickTop="1" x14ac:dyDescent="0.3">
      <c r="D16" s="45"/>
      <c r="E16" s="39"/>
      <c r="F16" s="407"/>
      <c r="G16" s="346">
        <v>662</v>
      </c>
      <c r="H16" s="239" t="s">
        <v>57</v>
      </c>
      <c r="I16" s="333">
        <f>I17*G18</f>
        <v>9834300</v>
      </c>
      <c r="J16" s="335">
        <v>663</v>
      </c>
      <c r="K16" s="395" t="s">
        <v>58</v>
      </c>
      <c r="L16" s="334">
        <f>L17*J18</f>
        <v>8060900</v>
      </c>
      <c r="M16" s="346">
        <v>664</v>
      </c>
      <c r="N16" s="239" t="s">
        <v>2</v>
      </c>
      <c r="O16" s="333">
        <f>O17*M18</f>
        <v>6140800</v>
      </c>
      <c r="P16" s="397">
        <v>665</v>
      </c>
      <c r="Q16" s="398" t="s">
        <v>59</v>
      </c>
      <c r="R16" s="399"/>
      <c r="S16" s="335">
        <v>666</v>
      </c>
      <c r="T16" s="239" t="s">
        <v>58</v>
      </c>
      <c r="U16" s="334">
        <f>U17*S18</f>
        <v>8031100</v>
      </c>
      <c r="V16" s="335">
        <v>667</v>
      </c>
      <c r="W16" s="239" t="s">
        <v>57</v>
      </c>
      <c r="X16" s="334">
        <f>X17*V18</f>
        <v>9893100</v>
      </c>
      <c r="Y16" s="412"/>
      <c r="Z16" s="413"/>
      <c r="AA16" s="414"/>
      <c r="AB16" s="415"/>
      <c r="AC16" s="413"/>
      <c r="AD16" s="414"/>
      <c r="AE16" s="335">
        <v>668</v>
      </c>
      <c r="AF16" s="239" t="s">
        <v>57</v>
      </c>
      <c r="AG16" s="334">
        <f>AG17*AE18</f>
        <v>10027700</v>
      </c>
      <c r="AH16" s="335">
        <v>669</v>
      </c>
      <c r="AI16" s="239" t="s">
        <v>58</v>
      </c>
      <c r="AJ16" s="334">
        <f>AJ17*AH18</f>
        <v>8192800</v>
      </c>
      <c r="AK16" s="335">
        <v>670</v>
      </c>
      <c r="AL16" s="239" t="s">
        <v>2</v>
      </c>
      <c r="AM16" s="334">
        <f>AM17*AK18</f>
        <v>6160000</v>
      </c>
      <c r="AN16" s="335">
        <v>671</v>
      </c>
      <c r="AO16" s="239" t="s">
        <v>2</v>
      </c>
      <c r="AP16" s="334">
        <f>AP17*AN18</f>
        <v>6190800</v>
      </c>
      <c r="AQ16" s="335">
        <v>672</v>
      </c>
      <c r="AR16" s="239" t="s">
        <v>58</v>
      </c>
      <c r="AS16" s="334">
        <f>AS17*AQ18</f>
        <v>8238400</v>
      </c>
      <c r="AT16" s="335">
        <v>673</v>
      </c>
      <c r="AU16" s="239" t="s">
        <v>57</v>
      </c>
      <c r="AV16" s="334">
        <f>AV17*AT18</f>
        <v>9968100</v>
      </c>
      <c r="AW16" s="412"/>
      <c r="AX16" s="413"/>
      <c r="AY16" s="414"/>
      <c r="AZ16" s="415"/>
      <c r="BA16" s="413"/>
      <c r="BB16" s="414"/>
      <c r="BC16" s="469"/>
    </row>
    <row r="17" spans="4:65" s="17" customFormat="1" ht="24" customHeight="1" x14ac:dyDescent="0.3">
      <c r="D17" s="45">
        <f>+D20*3</f>
        <v>3000</v>
      </c>
      <c r="E17" s="39"/>
      <c r="F17" s="408">
        <v>45</v>
      </c>
      <c r="G17" s="251"/>
      <c r="H17" s="251"/>
      <c r="I17" s="318">
        <f>+I20+D17</f>
        <v>147000</v>
      </c>
      <c r="J17" s="405"/>
      <c r="K17" s="251"/>
      <c r="L17" s="316">
        <f>+L20+$D17</f>
        <v>149000</v>
      </c>
      <c r="M17" s="291"/>
      <c r="N17" s="251"/>
      <c r="O17" s="316">
        <f>+O20+$D17</f>
        <v>152000</v>
      </c>
      <c r="P17" s="383"/>
      <c r="Q17" s="474"/>
      <c r="R17" s="475"/>
      <c r="S17" s="405"/>
      <c r="T17" s="251"/>
      <c r="U17" s="316">
        <f>+U20+$D17</f>
        <v>149000</v>
      </c>
      <c r="V17" s="405"/>
      <c r="W17" s="251"/>
      <c r="X17" s="316">
        <f>+X20+$D17</f>
        <v>147000</v>
      </c>
      <c r="Y17" s="416"/>
      <c r="Z17" s="416"/>
      <c r="AA17" s="471"/>
      <c r="AB17" s="417"/>
      <c r="AC17" s="416"/>
      <c r="AD17" s="470"/>
      <c r="AE17" s="405"/>
      <c r="AF17" s="251"/>
      <c r="AG17" s="316">
        <f>+AG20+$D17</f>
        <v>149000</v>
      </c>
      <c r="AH17" s="439"/>
      <c r="AI17" s="251"/>
      <c r="AJ17" s="316">
        <f>+AJ20+$D17</f>
        <v>152000</v>
      </c>
      <c r="AK17" s="405"/>
      <c r="AL17" s="251"/>
      <c r="AM17" s="316">
        <f>+AM20+$D17</f>
        <v>154000</v>
      </c>
      <c r="AN17" s="405"/>
      <c r="AO17" s="251"/>
      <c r="AP17" s="316">
        <f>+AP20+$D17</f>
        <v>154000</v>
      </c>
      <c r="AQ17" s="405"/>
      <c r="AR17" s="251"/>
      <c r="AS17" s="316">
        <f>+AS20+$D17</f>
        <v>152000</v>
      </c>
      <c r="AT17" s="405"/>
      <c r="AU17" s="251"/>
      <c r="AV17" s="316">
        <f>+AV20+$D17</f>
        <v>149000</v>
      </c>
      <c r="AW17" s="416"/>
      <c r="AX17" s="416"/>
      <c r="AY17" s="471"/>
      <c r="AZ17" s="417"/>
      <c r="BA17" s="416"/>
      <c r="BB17" s="470"/>
      <c r="BC17" s="472">
        <v>45</v>
      </c>
      <c r="BE17" s="30"/>
      <c r="BF17" s="31"/>
      <c r="BG17" s="31"/>
      <c r="BH17" s="23"/>
      <c r="BI17" s="23"/>
      <c r="BJ17" s="23"/>
      <c r="BK17" s="23"/>
      <c r="BL17" s="23"/>
      <c r="BM17" s="23"/>
    </row>
    <row r="18" spans="4:65" s="17" customFormat="1" ht="24" customHeight="1" thickBot="1" x14ac:dyDescent="0.35">
      <c r="D18" s="45"/>
      <c r="E18" s="39"/>
      <c r="F18" s="410"/>
      <c r="G18" s="394">
        <v>66.900000000000006</v>
      </c>
      <c r="H18" s="341"/>
      <c r="I18" s="338"/>
      <c r="J18" s="353">
        <v>54.1</v>
      </c>
      <c r="K18" s="341"/>
      <c r="L18" s="339"/>
      <c r="M18" s="394">
        <v>40.4</v>
      </c>
      <c r="N18" s="341"/>
      <c r="O18" s="338"/>
      <c r="P18" s="433">
        <v>35.9</v>
      </c>
      <c r="Q18" s="390"/>
      <c r="R18" s="434"/>
      <c r="S18" s="353">
        <v>53.9</v>
      </c>
      <c r="T18" s="341"/>
      <c r="U18" s="339"/>
      <c r="V18" s="353">
        <v>67.3</v>
      </c>
      <c r="W18" s="341"/>
      <c r="X18" s="339"/>
      <c r="Y18" s="435"/>
      <c r="Z18" s="436"/>
      <c r="AA18" s="437"/>
      <c r="AB18" s="438"/>
      <c r="AC18" s="436"/>
      <c r="AD18" s="437"/>
      <c r="AE18" s="353">
        <v>67.3</v>
      </c>
      <c r="AF18" s="341"/>
      <c r="AG18" s="339"/>
      <c r="AH18" s="353">
        <v>53.9</v>
      </c>
      <c r="AI18" s="341"/>
      <c r="AJ18" s="339"/>
      <c r="AK18" s="353">
        <v>40</v>
      </c>
      <c r="AL18" s="341"/>
      <c r="AM18" s="339"/>
      <c r="AN18" s="353">
        <v>40.200000000000003</v>
      </c>
      <c r="AO18" s="341"/>
      <c r="AP18" s="339"/>
      <c r="AQ18" s="353">
        <v>54.2</v>
      </c>
      <c r="AR18" s="341"/>
      <c r="AS18" s="339"/>
      <c r="AT18" s="353">
        <v>66.900000000000006</v>
      </c>
      <c r="AU18" s="341"/>
      <c r="AV18" s="339"/>
      <c r="AW18" s="435"/>
      <c r="AX18" s="436"/>
      <c r="AY18" s="437"/>
      <c r="AZ18" s="438"/>
      <c r="BA18" s="436"/>
      <c r="BB18" s="437"/>
      <c r="BC18" s="473"/>
      <c r="BE18" s="30"/>
      <c r="BF18" s="30"/>
      <c r="BG18" s="30"/>
      <c r="BH18" s="23"/>
      <c r="BI18" s="23"/>
      <c r="BJ18" s="23"/>
      <c r="BK18" s="23"/>
      <c r="BL18" s="23"/>
      <c r="BM18" s="23"/>
    </row>
    <row r="19" spans="4:65" s="17" customFormat="1" ht="24" customHeight="1" thickTop="1" x14ac:dyDescent="0.3">
      <c r="D19" s="45"/>
      <c r="E19" s="39"/>
      <c r="F19" s="332"/>
      <c r="G19" s="335">
        <v>646</v>
      </c>
      <c r="H19" s="331" t="s">
        <v>57</v>
      </c>
      <c r="I19" s="334">
        <f>I20*G21</f>
        <v>9633600</v>
      </c>
      <c r="J19" s="335">
        <v>647</v>
      </c>
      <c r="K19" s="331" t="s">
        <v>58</v>
      </c>
      <c r="L19" s="334">
        <f>L20*J21</f>
        <v>7927800</v>
      </c>
      <c r="M19" s="346">
        <v>648</v>
      </c>
      <c r="N19" s="331" t="s">
        <v>2</v>
      </c>
      <c r="O19" s="333">
        <f>O20*M21</f>
        <v>6019600</v>
      </c>
      <c r="P19" s="335">
        <v>649</v>
      </c>
      <c r="Q19" s="331" t="s">
        <v>2</v>
      </c>
      <c r="R19" s="333">
        <f>R20*P21</f>
        <v>6019600</v>
      </c>
      <c r="S19" s="335">
        <v>650</v>
      </c>
      <c r="T19" s="331" t="s">
        <v>58</v>
      </c>
      <c r="U19" s="334">
        <f>U20*S21</f>
        <v>7898600</v>
      </c>
      <c r="V19" s="335">
        <v>651</v>
      </c>
      <c r="W19" s="331" t="s">
        <v>57</v>
      </c>
      <c r="X19" s="334">
        <f>X20*V21</f>
        <v>9691200</v>
      </c>
      <c r="Y19" s="346">
        <v>652</v>
      </c>
      <c r="Z19" s="331" t="s">
        <v>59</v>
      </c>
      <c r="AA19" s="333">
        <f>AA20*Y21</f>
        <v>5304400</v>
      </c>
      <c r="AB19" s="397">
        <v>653</v>
      </c>
      <c r="AC19" s="398" t="s">
        <v>59</v>
      </c>
      <c r="AD19" s="399"/>
      <c r="AE19" s="335">
        <v>654</v>
      </c>
      <c r="AF19" s="331" t="s">
        <v>57</v>
      </c>
      <c r="AG19" s="334">
        <f>AG20*AE21</f>
        <v>9825800</v>
      </c>
      <c r="AH19" s="335">
        <v>655</v>
      </c>
      <c r="AI19" s="331" t="s">
        <v>58</v>
      </c>
      <c r="AJ19" s="334">
        <f>AJ20*AH21</f>
        <v>8060900</v>
      </c>
      <c r="AK19" s="335">
        <v>656</v>
      </c>
      <c r="AL19" s="331" t="s">
        <v>2</v>
      </c>
      <c r="AM19" s="334">
        <f>AM20*AK21</f>
        <v>6100400</v>
      </c>
      <c r="AN19" s="335">
        <v>657</v>
      </c>
      <c r="AO19" s="331" t="s">
        <v>2</v>
      </c>
      <c r="AP19" s="334">
        <f>AP20*AN21</f>
        <v>6100400</v>
      </c>
      <c r="AQ19" s="335">
        <v>658</v>
      </c>
      <c r="AR19" s="331" t="s">
        <v>58</v>
      </c>
      <c r="AS19" s="334">
        <f>AS20*AQ21</f>
        <v>8090700</v>
      </c>
      <c r="AT19" s="335">
        <v>659</v>
      </c>
      <c r="AU19" s="331" t="s">
        <v>57</v>
      </c>
      <c r="AV19" s="334">
        <f>AV20*AT21</f>
        <v>9767400</v>
      </c>
      <c r="AW19" s="346">
        <v>660</v>
      </c>
      <c r="AX19" s="331" t="s">
        <v>59</v>
      </c>
      <c r="AY19" s="334">
        <f>AY20*AW21</f>
        <v>5155400</v>
      </c>
      <c r="AZ19" s="346">
        <v>661</v>
      </c>
      <c r="BA19" s="331" t="s">
        <v>59</v>
      </c>
      <c r="BB19" s="333">
        <f>BB20*AZ21</f>
        <v>5155400</v>
      </c>
      <c r="BC19" s="476"/>
    </row>
    <row r="20" spans="4:65" s="17" customFormat="1" ht="24" customHeight="1" x14ac:dyDescent="0.3">
      <c r="D20" s="45">
        <f>+D23</f>
        <v>1000</v>
      </c>
      <c r="E20" s="39"/>
      <c r="F20" s="336">
        <v>44</v>
      </c>
      <c r="G20" s="241"/>
      <c r="H20" s="251"/>
      <c r="I20" s="316">
        <f>+I23+D20</f>
        <v>144000</v>
      </c>
      <c r="J20" s="241"/>
      <c r="K20" s="251"/>
      <c r="L20" s="316">
        <f>+L23+$D20</f>
        <v>146000</v>
      </c>
      <c r="M20" s="251"/>
      <c r="N20" s="251"/>
      <c r="O20" s="316">
        <f>+O23+$D20</f>
        <v>149000</v>
      </c>
      <c r="P20" s="241"/>
      <c r="Q20" s="251"/>
      <c r="R20" s="316">
        <f>+R23+$D20</f>
        <v>149000</v>
      </c>
      <c r="S20" s="241"/>
      <c r="T20" s="251"/>
      <c r="U20" s="316">
        <f>+U23+$D20</f>
        <v>146000</v>
      </c>
      <c r="V20" s="241"/>
      <c r="W20" s="251"/>
      <c r="X20" s="316">
        <f>+X23+$D20</f>
        <v>144000</v>
      </c>
      <c r="Y20" s="251"/>
      <c r="Z20" s="251"/>
      <c r="AA20" s="316">
        <f>+AA23+$D20</f>
        <v>149000</v>
      </c>
      <c r="AB20" s="383"/>
      <c r="AC20" s="474"/>
      <c r="AD20" s="477"/>
      <c r="AE20" s="241"/>
      <c r="AF20" s="251"/>
      <c r="AG20" s="316">
        <f>+AG23+$D20</f>
        <v>146000</v>
      </c>
      <c r="AH20" s="241"/>
      <c r="AI20" s="251"/>
      <c r="AJ20" s="316">
        <f>+AJ23+$D20</f>
        <v>149000</v>
      </c>
      <c r="AK20" s="241"/>
      <c r="AL20" s="251"/>
      <c r="AM20" s="316">
        <f>+AM23+$D20</f>
        <v>151000</v>
      </c>
      <c r="AN20" s="241"/>
      <c r="AO20" s="251"/>
      <c r="AP20" s="316">
        <f>+AP23+$D20</f>
        <v>151000</v>
      </c>
      <c r="AQ20" s="241"/>
      <c r="AR20" s="251"/>
      <c r="AS20" s="316">
        <f>+AS23+$D20</f>
        <v>149000</v>
      </c>
      <c r="AT20" s="241"/>
      <c r="AU20" s="251"/>
      <c r="AV20" s="316">
        <f>+AV23+$D20</f>
        <v>146000</v>
      </c>
      <c r="AW20" s="251"/>
      <c r="AX20" s="251"/>
      <c r="AY20" s="316">
        <f>+AY23+$D20</f>
        <v>149000</v>
      </c>
      <c r="AZ20" s="251"/>
      <c r="BA20" s="251"/>
      <c r="BB20" s="315">
        <f>+BB23+$D20</f>
        <v>149000</v>
      </c>
      <c r="BC20" s="478">
        <v>44</v>
      </c>
      <c r="BE20" s="30"/>
      <c r="BF20" s="31"/>
      <c r="BG20" s="31"/>
      <c r="BH20" s="23"/>
      <c r="BI20" s="23"/>
      <c r="BJ20" s="23"/>
      <c r="BK20" s="23"/>
      <c r="BL20" s="23"/>
      <c r="BM20" s="23"/>
    </row>
    <row r="21" spans="4:65" s="17" customFormat="1" ht="24" customHeight="1" thickBot="1" x14ac:dyDescent="0.35">
      <c r="D21" s="45"/>
      <c r="E21" s="39"/>
      <c r="F21" s="336"/>
      <c r="G21" s="290">
        <v>66.900000000000006</v>
      </c>
      <c r="H21" s="244"/>
      <c r="I21" s="245"/>
      <c r="J21" s="249">
        <v>54.3</v>
      </c>
      <c r="K21" s="244"/>
      <c r="L21" s="245"/>
      <c r="M21" s="290">
        <v>40.4</v>
      </c>
      <c r="N21" s="244"/>
      <c r="O21" s="253"/>
      <c r="P21" s="249">
        <v>40.4</v>
      </c>
      <c r="Q21" s="244"/>
      <c r="R21" s="253"/>
      <c r="S21" s="249">
        <v>54.1</v>
      </c>
      <c r="T21" s="244"/>
      <c r="U21" s="245"/>
      <c r="V21" s="310">
        <v>67.3</v>
      </c>
      <c r="W21" s="244"/>
      <c r="X21" s="245"/>
      <c r="Y21" s="290">
        <v>35.6</v>
      </c>
      <c r="Z21" s="244"/>
      <c r="AA21" s="253"/>
      <c r="AB21" s="400">
        <v>31.4</v>
      </c>
      <c r="AC21" s="401"/>
      <c r="AD21" s="402"/>
      <c r="AE21" s="310">
        <v>67.3</v>
      </c>
      <c r="AF21" s="247"/>
      <c r="AG21" s="248"/>
      <c r="AH21" s="310">
        <v>54.1</v>
      </c>
      <c r="AI21" s="247"/>
      <c r="AJ21" s="248"/>
      <c r="AK21" s="310">
        <v>40.4</v>
      </c>
      <c r="AL21" s="247"/>
      <c r="AM21" s="248"/>
      <c r="AN21" s="396">
        <v>40.4</v>
      </c>
      <c r="AO21" s="247"/>
      <c r="AP21" s="248"/>
      <c r="AQ21" s="310">
        <v>54.3</v>
      </c>
      <c r="AR21" s="247"/>
      <c r="AS21" s="248"/>
      <c r="AT21" s="310">
        <v>66.900000000000006</v>
      </c>
      <c r="AU21" s="247"/>
      <c r="AV21" s="248"/>
      <c r="AW21" s="290">
        <v>34.6</v>
      </c>
      <c r="AX21" s="244"/>
      <c r="AY21" s="245"/>
      <c r="AZ21" s="290">
        <v>34.6</v>
      </c>
      <c r="BA21" s="244"/>
      <c r="BB21" s="253"/>
      <c r="BC21" s="478"/>
      <c r="BE21" s="30"/>
      <c r="BF21" s="30"/>
      <c r="BG21" s="30"/>
      <c r="BH21" s="23"/>
      <c r="BI21" s="23"/>
      <c r="BJ21" s="23"/>
      <c r="BK21" s="23"/>
      <c r="BL21" s="23"/>
      <c r="BM21" s="23"/>
    </row>
    <row r="22" spans="4:65" s="17" customFormat="1" ht="24" customHeight="1" x14ac:dyDescent="0.3">
      <c r="D22" s="45"/>
      <c r="E22" s="39"/>
      <c r="F22" s="342"/>
      <c r="G22" s="288">
        <v>630</v>
      </c>
      <c r="H22" s="239" t="s">
        <v>57</v>
      </c>
      <c r="I22" s="252">
        <f>I23*G24</f>
        <v>9566700</v>
      </c>
      <c r="J22" s="238">
        <v>631</v>
      </c>
      <c r="K22" s="395" t="s">
        <v>58</v>
      </c>
      <c r="L22" s="240">
        <f>L23*J24</f>
        <v>7873500</v>
      </c>
      <c r="M22" s="288">
        <v>632</v>
      </c>
      <c r="N22" s="239" t="s">
        <v>2</v>
      </c>
      <c r="O22" s="252">
        <f>O23*M24</f>
        <v>5979200</v>
      </c>
      <c r="P22" s="238">
        <v>633</v>
      </c>
      <c r="Q22" s="239" t="s">
        <v>2</v>
      </c>
      <c r="R22" s="252">
        <f>R23*P24</f>
        <v>5979200</v>
      </c>
      <c r="S22" s="238">
        <v>634</v>
      </c>
      <c r="T22" s="239" t="s">
        <v>58</v>
      </c>
      <c r="U22" s="252">
        <f>U23*S24</f>
        <v>7844500</v>
      </c>
      <c r="V22" s="238">
        <v>635</v>
      </c>
      <c r="W22" s="239" t="s">
        <v>57</v>
      </c>
      <c r="X22" s="240">
        <f>X23*V24</f>
        <v>9623900</v>
      </c>
      <c r="Y22" s="288">
        <v>636</v>
      </c>
      <c r="Z22" s="239" t="s">
        <v>59</v>
      </c>
      <c r="AA22" s="252">
        <f>AA23*Y24</f>
        <v>5268800</v>
      </c>
      <c r="AB22" s="382">
        <v>637</v>
      </c>
      <c r="AC22" s="479" t="s">
        <v>59</v>
      </c>
      <c r="AD22" s="319">
        <f>AD23*AB24</f>
        <v>0</v>
      </c>
      <c r="AE22" s="238">
        <v>638</v>
      </c>
      <c r="AF22" s="239" t="s">
        <v>57</v>
      </c>
      <c r="AG22" s="252">
        <f>AG23*AE24</f>
        <v>9758500</v>
      </c>
      <c r="AH22" s="238">
        <v>639</v>
      </c>
      <c r="AI22" s="239" t="s">
        <v>58</v>
      </c>
      <c r="AJ22" s="252">
        <f>AJ23*AH24</f>
        <v>8006800</v>
      </c>
      <c r="AK22" s="238">
        <v>640</v>
      </c>
      <c r="AL22" s="239" t="s">
        <v>2</v>
      </c>
      <c r="AM22" s="252">
        <f>AM23*AK24</f>
        <v>6060000</v>
      </c>
      <c r="AN22" s="238">
        <v>641</v>
      </c>
      <c r="AO22" s="239" t="s">
        <v>2</v>
      </c>
      <c r="AP22" s="252">
        <f>AP23*AN24</f>
        <v>6060000</v>
      </c>
      <c r="AQ22" s="238">
        <v>642</v>
      </c>
      <c r="AR22" s="239" t="s">
        <v>58</v>
      </c>
      <c r="AS22" s="252">
        <f>AS23*AQ24</f>
        <v>8036400</v>
      </c>
      <c r="AT22" s="238">
        <v>643</v>
      </c>
      <c r="AU22" s="239" t="s">
        <v>57</v>
      </c>
      <c r="AV22" s="252">
        <f>AV23*AT24</f>
        <v>9700500</v>
      </c>
      <c r="AW22" s="238">
        <v>644</v>
      </c>
      <c r="AX22" s="239" t="s">
        <v>59</v>
      </c>
      <c r="AY22" s="240">
        <f>AY23*AW24</f>
        <v>5120800</v>
      </c>
      <c r="AZ22" s="288">
        <v>645</v>
      </c>
      <c r="BA22" s="239" t="s">
        <v>59</v>
      </c>
      <c r="BB22" s="252">
        <f>BB23*AZ24</f>
        <v>5120800</v>
      </c>
      <c r="BC22" s="480"/>
    </row>
    <row r="23" spans="4:65" s="17" customFormat="1" ht="24" customHeight="1" x14ac:dyDescent="0.3">
      <c r="D23" s="45">
        <f>+D26</f>
        <v>1000</v>
      </c>
      <c r="E23" s="39"/>
      <c r="F23" s="336">
        <v>43</v>
      </c>
      <c r="G23" s="291"/>
      <c r="H23" s="251"/>
      <c r="I23" s="318">
        <f>+I26+D23</f>
        <v>143000</v>
      </c>
      <c r="J23" s="241"/>
      <c r="K23" s="251"/>
      <c r="L23" s="316">
        <f>+L26+$D23</f>
        <v>145000</v>
      </c>
      <c r="M23" s="251"/>
      <c r="N23" s="251"/>
      <c r="O23" s="316">
        <f>+O26+$D23</f>
        <v>148000</v>
      </c>
      <c r="P23" s="241"/>
      <c r="Q23" s="251"/>
      <c r="R23" s="316">
        <f>+R26+$D23</f>
        <v>148000</v>
      </c>
      <c r="S23" s="241"/>
      <c r="T23" s="251"/>
      <c r="U23" s="316">
        <f>+U26+$D23</f>
        <v>145000</v>
      </c>
      <c r="V23" s="241"/>
      <c r="W23" s="251"/>
      <c r="X23" s="316">
        <f>+X26+$D23</f>
        <v>143000</v>
      </c>
      <c r="Y23" s="251"/>
      <c r="Z23" s="251"/>
      <c r="AA23" s="318">
        <f>+AA26+$D23</f>
        <v>148000</v>
      </c>
      <c r="AB23" s="383"/>
      <c r="AC23" s="474"/>
      <c r="AD23" s="321"/>
      <c r="AE23" s="241"/>
      <c r="AF23" s="251"/>
      <c r="AG23" s="316">
        <f>+AG26+$D23</f>
        <v>145000</v>
      </c>
      <c r="AH23" s="241"/>
      <c r="AI23" s="251"/>
      <c r="AJ23" s="316">
        <f>+AJ26+$D23</f>
        <v>148000</v>
      </c>
      <c r="AK23" s="241"/>
      <c r="AL23" s="251"/>
      <c r="AM23" s="316">
        <f>+AM26+$D23</f>
        <v>150000</v>
      </c>
      <c r="AN23" s="241"/>
      <c r="AO23" s="251"/>
      <c r="AP23" s="316">
        <f>+AP26+$D23</f>
        <v>150000</v>
      </c>
      <c r="AQ23" s="241"/>
      <c r="AR23" s="251"/>
      <c r="AS23" s="316">
        <f>+AS26+$D23</f>
        <v>148000</v>
      </c>
      <c r="AT23" s="241"/>
      <c r="AU23" s="251"/>
      <c r="AV23" s="318">
        <f>+AV26+$D23</f>
        <v>145000</v>
      </c>
      <c r="AW23" s="241"/>
      <c r="AX23" s="251"/>
      <c r="AY23" s="316">
        <f>+AY26+$D23</f>
        <v>148000</v>
      </c>
      <c r="AZ23" s="251"/>
      <c r="BA23" s="251"/>
      <c r="BB23" s="315">
        <f>+BB26+$D23</f>
        <v>148000</v>
      </c>
      <c r="BC23" s="478">
        <v>43</v>
      </c>
      <c r="BE23" s="30"/>
      <c r="BF23" s="31"/>
      <c r="BG23" s="31"/>
      <c r="BH23" s="23"/>
      <c r="BI23" s="23"/>
      <c r="BJ23" s="23"/>
      <c r="BK23" s="23"/>
      <c r="BL23" s="23"/>
      <c r="BM23" s="23"/>
    </row>
    <row r="24" spans="4:65" s="17" customFormat="1" ht="24" customHeight="1" thickBot="1" x14ac:dyDescent="0.35">
      <c r="D24" s="45"/>
      <c r="E24" s="39"/>
      <c r="F24" s="336"/>
      <c r="G24" s="290">
        <v>66.900000000000006</v>
      </c>
      <c r="H24" s="244"/>
      <c r="I24" s="253"/>
      <c r="J24" s="249">
        <v>54.3</v>
      </c>
      <c r="K24" s="244"/>
      <c r="L24" s="245"/>
      <c r="M24" s="290">
        <v>40.4</v>
      </c>
      <c r="N24" s="244"/>
      <c r="O24" s="253"/>
      <c r="P24" s="249">
        <v>40.4</v>
      </c>
      <c r="Q24" s="244"/>
      <c r="R24" s="253"/>
      <c r="S24" s="249">
        <v>54.1</v>
      </c>
      <c r="T24" s="244"/>
      <c r="U24" s="245"/>
      <c r="V24" s="310">
        <v>67.3</v>
      </c>
      <c r="W24" s="244"/>
      <c r="X24" s="245"/>
      <c r="Y24" s="290">
        <v>35.6</v>
      </c>
      <c r="Z24" s="244"/>
      <c r="AA24" s="253"/>
      <c r="AB24" s="384">
        <v>31.4</v>
      </c>
      <c r="AC24" s="385"/>
      <c r="AD24" s="380"/>
      <c r="AE24" s="310">
        <v>67.3</v>
      </c>
      <c r="AF24" s="247"/>
      <c r="AG24" s="248"/>
      <c r="AH24" s="310">
        <v>54.1</v>
      </c>
      <c r="AI24" s="247"/>
      <c r="AJ24" s="248"/>
      <c r="AK24" s="310">
        <v>40.4</v>
      </c>
      <c r="AL24" s="247"/>
      <c r="AM24" s="248"/>
      <c r="AN24" s="396">
        <v>40.4</v>
      </c>
      <c r="AO24" s="247"/>
      <c r="AP24" s="248"/>
      <c r="AQ24" s="310">
        <v>54.3</v>
      </c>
      <c r="AR24" s="247"/>
      <c r="AS24" s="248"/>
      <c r="AT24" s="310">
        <v>66.900000000000006</v>
      </c>
      <c r="AU24" s="247"/>
      <c r="AV24" s="289"/>
      <c r="AW24" s="243">
        <v>34.6</v>
      </c>
      <c r="AX24" s="244"/>
      <c r="AY24" s="245"/>
      <c r="AZ24" s="290">
        <v>34.6</v>
      </c>
      <c r="BA24" s="244"/>
      <c r="BB24" s="253"/>
      <c r="BC24" s="478"/>
      <c r="BE24" s="30"/>
      <c r="BF24" s="30"/>
      <c r="BG24" s="30"/>
      <c r="BH24" s="23"/>
      <c r="BI24" s="23"/>
      <c r="BJ24" s="23"/>
      <c r="BK24" s="23"/>
      <c r="BL24" s="23"/>
      <c r="BM24" s="23"/>
    </row>
    <row r="25" spans="4:65" s="17" customFormat="1" ht="24" customHeight="1" x14ac:dyDescent="0.3">
      <c r="D25" s="45"/>
      <c r="E25" s="39"/>
      <c r="F25" s="342"/>
      <c r="G25" s="288">
        <v>614</v>
      </c>
      <c r="H25" s="239" t="s">
        <v>57</v>
      </c>
      <c r="I25" s="252">
        <f>I26*G27</f>
        <v>9499800</v>
      </c>
      <c r="J25" s="238">
        <v>615</v>
      </c>
      <c r="K25" s="395" t="s">
        <v>58</v>
      </c>
      <c r="L25" s="240">
        <f>L26*J27</f>
        <v>7819200</v>
      </c>
      <c r="M25" s="288">
        <v>616</v>
      </c>
      <c r="N25" s="239" t="s">
        <v>2</v>
      </c>
      <c r="O25" s="252">
        <f>O26*M27</f>
        <v>5938800</v>
      </c>
      <c r="P25" s="238">
        <v>617</v>
      </c>
      <c r="Q25" s="239" t="s">
        <v>2</v>
      </c>
      <c r="R25" s="252">
        <f>R26*P27</f>
        <v>5938800</v>
      </c>
      <c r="S25" s="238">
        <v>618</v>
      </c>
      <c r="T25" s="239" t="s">
        <v>58</v>
      </c>
      <c r="U25" s="252">
        <f>U26*S27</f>
        <v>7790400</v>
      </c>
      <c r="V25" s="238">
        <v>619</v>
      </c>
      <c r="W25" s="239" t="s">
        <v>57</v>
      </c>
      <c r="X25" s="240">
        <f>X26*V27</f>
        <v>9556600</v>
      </c>
      <c r="Y25" s="288">
        <v>620</v>
      </c>
      <c r="Z25" s="239" t="s">
        <v>59</v>
      </c>
      <c r="AA25" s="252">
        <f>AA26*Y27</f>
        <v>5233200</v>
      </c>
      <c r="AB25" s="481">
        <v>621</v>
      </c>
      <c r="AC25" s="482" t="s">
        <v>59</v>
      </c>
      <c r="AD25" s="320">
        <f>AD26*AB27</f>
        <v>0</v>
      </c>
      <c r="AE25" s="238">
        <v>622</v>
      </c>
      <c r="AF25" s="239" t="s">
        <v>57</v>
      </c>
      <c r="AG25" s="252">
        <f>AG26*AE27</f>
        <v>9691200</v>
      </c>
      <c r="AH25" s="238">
        <v>623</v>
      </c>
      <c r="AI25" s="239" t="s">
        <v>58</v>
      </c>
      <c r="AJ25" s="252">
        <f>AJ26*AH27</f>
        <v>7952700</v>
      </c>
      <c r="AK25" s="238">
        <v>624</v>
      </c>
      <c r="AL25" s="239" t="s">
        <v>2</v>
      </c>
      <c r="AM25" s="252">
        <f>AM26*AK27</f>
        <v>6019600</v>
      </c>
      <c r="AN25" s="238">
        <v>625</v>
      </c>
      <c r="AO25" s="239" t="s">
        <v>2</v>
      </c>
      <c r="AP25" s="252">
        <f>AP26*AN27</f>
        <v>6019600</v>
      </c>
      <c r="AQ25" s="238">
        <v>626</v>
      </c>
      <c r="AR25" s="239" t="s">
        <v>58</v>
      </c>
      <c r="AS25" s="252">
        <f>AS26*AQ27</f>
        <v>7982100</v>
      </c>
      <c r="AT25" s="238">
        <v>627</v>
      </c>
      <c r="AU25" s="239" t="s">
        <v>57</v>
      </c>
      <c r="AV25" s="252">
        <f>AV26*AT27</f>
        <v>9633600</v>
      </c>
      <c r="AW25" s="238">
        <v>628</v>
      </c>
      <c r="AX25" s="239" t="s">
        <v>59</v>
      </c>
      <c r="AY25" s="240">
        <f>AY26*AW27</f>
        <v>5086200</v>
      </c>
      <c r="AZ25" s="288">
        <v>629</v>
      </c>
      <c r="BA25" s="239" t="s">
        <v>59</v>
      </c>
      <c r="BB25" s="252">
        <f>BB26*AZ27</f>
        <v>5086200</v>
      </c>
      <c r="BC25" s="480"/>
    </row>
    <row r="26" spans="4:65" s="17" customFormat="1" ht="24" customHeight="1" x14ac:dyDescent="0.3">
      <c r="D26" s="45">
        <f>+D29</f>
        <v>1000</v>
      </c>
      <c r="E26" s="39"/>
      <c r="F26" s="336">
        <v>42</v>
      </c>
      <c r="G26" s="291"/>
      <c r="H26" s="251"/>
      <c r="I26" s="318">
        <f>+I29+D26</f>
        <v>142000</v>
      </c>
      <c r="J26" s="241"/>
      <c r="K26" s="251"/>
      <c r="L26" s="316">
        <f>+L29+$D26</f>
        <v>144000</v>
      </c>
      <c r="M26" s="251"/>
      <c r="N26" s="251"/>
      <c r="O26" s="316">
        <f>+O29+$D26</f>
        <v>147000</v>
      </c>
      <c r="P26" s="241"/>
      <c r="Q26" s="251"/>
      <c r="R26" s="316">
        <f>+R29+$D26</f>
        <v>147000</v>
      </c>
      <c r="S26" s="241"/>
      <c r="T26" s="251"/>
      <c r="U26" s="316">
        <f>+U29+$D26</f>
        <v>144000</v>
      </c>
      <c r="V26" s="241"/>
      <c r="W26" s="251"/>
      <c r="X26" s="316">
        <f>+X29+$D26</f>
        <v>142000</v>
      </c>
      <c r="Y26" s="251"/>
      <c r="Z26" s="251"/>
      <c r="AA26" s="316">
        <f>+AA29+$D26</f>
        <v>147000</v>
      </c>
      <c r="AB26" s="483"/>
      <c r="AC26" s="474"/>
      <c r="AD26" s="322"/>
      <c r="AE26" s="241"/>
      <c r="AF26" s="251"/>
      <c r="AG26" s="316">
        <f>+AG29+$D26</f>
        <v>144000</v>
      </c>
      <c r="AH26" s="241"/>
      <c r="AI26" s="251"/>
      <c r="AJ26" s="316">
        <f>+AJ29+$D26</f>
        <v>147000</v>
      </c>
      <c r="AK26" s="241"/>
      <c r="AL26" s="251"/>
      <c r="AM26" s="316">
        <f>+AM29+$D26</f>
        <v>149000</v>
      </c>
      <c r="AN26" s="241"/>
      <c r="AO26" s="251"/>
      <c r="AP26" s="316">
        <f>+AP29+$D26</f>
        <v>149000</v>
      </c>
      <c r="AQ26" s="241"/>
      <c r="AR26" s="251"/>
      <c r="AS26" s="316">
        <f>+AS29+$D26</f>
        <v>147000</v>
      </c>
      <c r="AT26" s="241"/>
      <c r="AU26" s="251"/>
      <c r="AV26" s="318">
        <f>+AV29+$D26</f>
        <v>144000</v>
      </c>
      <c r="AW26" s="241"/>
      <c r="AX26" s="251"/>
      <c r="AY26" s="316">
        <f>+AY29+$D26</f>
        <v>147000</v>
      </c>
      <c r="AZ26" s="251"/>
      <c r="BA26" s="251"/>
      <c r="BB26" s="315">
        <f>+BB29+$D26</f>
        <v>147000</v>
      </c>
      <c r="BC26" s="478">
        <v>42</v>
      </c>
      <c r="BE26" s="30"/>
      <c r="BF26" s="31"/>
      <c r="BG26" s="31"/>
      <c r="BH26" s="23"/>
      <c r="BI26" s="23"/>
      <c r="BJ26" s="23"/>
      <c r="BK26" s="23"/>
      <c r="BL26" s="23"/>
      <c r="BM26" s="23"/>
    </row>
    <row r="27" spans="4:65" s="17" customFormat="1" ht="24" customHeight="1" thickBot="1" x14ac:dyDescent="0.35">
      <c r="D27" s="45"/>
      <c r="E27" s="39"/>
      <c r="F27" s="336"/>
      <c r="G27" s="290">
        <v>66.900000000000006</v>
      </c>
      <c r="H27" s="244"/>
      <c r="I27" s="253"/>
      <c r="J27" s="249">
        <v>54.3</v>
      </c>
      <c r="K27" s="244"/>
      <c r="L27" s="245"/>
      <c r="M27" s="290">
        <v>40.4</v>
      </c>
      <c r="N27" s="244"/>
      <c r="O27" s="253"/>
      <c r="P27" s="249">
        <v>40.4</v>
      </c>
      <c r="Q27" s="244"/>
      <c r="R27" s="253"/>
      <c r="S27" s="249">
        <v>54.1</v>
      </c>
      <c r="T27" s="244"/>
      <c r="U27" s="245"/>
      <c r="V27" s="310">
        <v>67.3</v>
      </c>
      <c r="W27" s="244"/>
      <c r="X27" s="245"/>
      <c r="Y27" s="290">
        <v>35.6</v>
      </c>
      <c r="Z27" s="244"/>
      <c r="AA27" s="253"/>
      <c r="AB27" s="484">
        <v>31.4</v>
      </c>
      <c r="AC27" s="485"/>
      <c r="AD27" s="486"/>
      <c r="AE27" s="310">
        <v>67.3</v>
      </c>
      <c r="AF27" s="247"/>
      <c r="AG27" s="248"/>
      <c r="AH27" s="310">
        <v>54.1</v>
      </c>
      <c r="AI27" s="247"/>
      <c r="AJ27" s="248"/>
      <c r="AK27" s="310">
        <v>40.4</v>
      </c>
      <c r="AL27" s="247"/>
      <c r="AM27" s="248"/>
      <c r="AN27" s="396">
        <v>40.4</v>
      </c>
      <c r="AO27" s="247"/>
      <c r="AP27" s="248"/>
      <c r="AQ27" s="310">
        <v>54.3</v>
      </c>
      <c r="AR27" s="247"/>
      <c r="AS27" s="248"/>
      <c r="AT27" s="310">
        <v>66.900000000000006</v>
      </c>
      <c r="AU27" s="247"/>
      <c r="AV27" s="289"/>
      <c r="AW27" s="243">
        <v>34.6</v>
      </c>
      <c r="AX27" s="244"/>
      <c r="AY27" s="245"/>
      <c r="AZ27" s="290">
        <v>34.6</v>
      </c>
      <c r="BA27" s="244"/>
      <c r="BB27" s="253"/>
      <c r="BC27" s="478"/>
      <c r="BE27" s="30"/>
      <c r="BF27" s="30"/>
      <c r="BG27" s="30"/>
      <c r="BH27" s="23"/>
      <c r="BI27" s="23"/>
      <c r="BJ27" s="23"/>
      <c r="BK27" s="23"/>
      <c r="BL27" s="23"/>
      <c r="BM27" s="23"/>
    </row>
    <row r="28" spans="4:65" s="17" customFormat="1" ht="24" customHeight="1" x14ac:dyDescent="0.3">
      <c r="D28" s="45"/>
      <c r="E28" s="39"/>
      <c r="F28" s="342"/>
      <c r="G28" s="288">
        <v>598</v>
      </c>
      <c r="H28" s="239" t="s">
        <v>57</v>
      </c>
      <c r="I28" s="252">
        <f>I29*G30</f>
        <v>9432900</v>
      </c>
      <c r="J28" s="238">
        <v>599</v>
      </c>
      <c r="K28" s="395" t="s">
        <v>58</v>
      </c>
      <c r="L28" s="240">
        <f>L29*J30</f>
        <v>7764900</v>
      </c>
      <c r="M28" s="288">
        <v>600</v>
      </c>
      <c r="N28" s="239" t="s">
        <v>2</v>
      </c>
      <c r="O28" s="252">
        <f>O29*M30</f>
        <v>5898400</v>
      </c>
      <c r="P28" s="238">
        <v>601</v>
      </c>
      <c r="Q28" s="239" t="s">
        <v>2</v>
      </c>
      <c r="R28" s="252">
        <f>R29*P30</f>
        <v>5898400</v>
      </c>
      <c r="S28" s="238">
        <v>602</v>
      </c>
      <c r="T28" s="239" t="s">
        <v>58</v>
      </c>
      <c r="U28" s="252">
        <f>U29*S30</f>
        <v>7736300</v>
      </c>
      <c r="V28" s="238">
        <v>603</v>
      </c>
      <c r="W28" s="239" t="s">
        <v>57</v>
      </c>
      <c r="X28" s="240">
        <f>X29*V30</f>
        <v>9489300</v>
      </c>
      <c r="Y28" s="288">
        <v>604</v>
      </c>
      <c r="Z28" s="239" t="s">
        <v>59</v>
      </c>
      <c r="AA28" s="252">
        <f>AA29*Y30</f>
        <v>5197600</v>
      </c>
      <c r="AB28" s="481">
        <v>605</v>
      </c>
      <c r="AC28" s="479" t="s">
        <v>59</v>
      </c>
      <c r="AD28" s="320">
        <f>AD29*AB30</f>
        <v>0</v>
      </c>
      <c r="AE28" s="238">
        <v>606</v>
      </c>
      <c r="AF28" s="239" t="s">
        <v>57</v>
      </c>
      <c r="AG28" s="252">
        <f>AG29*AE30</f>
        <v>9623900</v>
      </c>
      <c r="AH28" s="238">
        <v>607</v>
      </c>
      <c r="AI28" s="239" t="s">
        <v>58</v>
      </c>
      <c r="AJ28" s="252">
        <f>AJ29*AH30</f>
        <v>7898600</v>
      </c>
      <c r="AK28" s="238">
        <v>608</v>
      </c>
      <c r="AL28" s="239" t="s">
        <v>2</v>
      </c>
      <c r="AM28" s="252">
        <f>AM29*AK30</f>
        <v>5979200</v>
      </c>
      <c r="AN28" s="238">
        <v>609</v>
      </c>
      <c r="AO28" s="239" t="s">
        <v>2</v>
      </c>
      <c r="AP28" s="252">
        <f>AP29*AN30</f>
        <v>5979200</v>
      </c>
      <c r="AQ28" s="238">
        <v>610</v>
      </c>
      <c r="AR28" s="239" t="s">
        <v>58</v>
      </c>
      <c r="AS28" s="252">
        <f>AS29*AQ30</f>
        <v>7927800</v>
      </c>
      <c r="AT28" s="238">
        <v>611</v>
      </c>
      <c r="AU28" s="239" t="s">
        <v>57</v>
      </c>
      <c r="AV28" s="252">
        <f>AV29*AT30</f>
        <v>9566700</v>
      </c>
      <c r="AW28" s="238">
        <v>612</v>
      </c>
      <c r="AX28" s="239" t="s">
        <v>59</v>
      </c>
      <c r="AY28" s="240">
        <f>AY29*AW30</f>
        <v>5051600</v>
      </c>
      <c r="AZ28" s="288">
        <v>613</v>
      </c>
      <c r="BA28" s="239" t="s">
        <v>59</v>
      </c>
      <c r="BB28" s="252">
        <f>BB29*AZ30</f>
        <v>5051600</v>
      </c>
      <c r="BC28" s="480"/>
    </row>
    <row r="29" spans="4:65" s="17" customFormat="1" ht="24" customHeight="1" x14ac:dyDescent="0.3">
      <c r="D29" s="45">
        <f>+D32</f>
        <v>1000</v>
      </c>
      <c r="E29" s="39"/>
      <c r="F29" s="336">
        <v>41</v>
      </c>
      <c r="G29" s="291"/>
      <c r="H29" s="251"/>
      <c r="I29" s="318">
        <f>+I32+D29</f>
        <v>141000</v>
      </c>
      <c r="J29" s="241"/>
      <c r="K29" s="251"/>
      <c r="L29" s="316">
        <f>+L32+$D29</f>
        <v>143000</v>
      </c>
      <c r="M29" s="251"/>
      <c r="N29" s="251"/>
      <c r="O29" s="316">
        <f>+O32+$D29</f>
        <v>146000</v>
      </c>
      <c r="P29" s="241"/>
      <c r="Q29" s="251"/>
      <c r="R29" s="316">
        <f>+R32+$D29</f>
        <v>146000</v>
      </c>
      <c r="S29" s="241"/>
      <c r="T29" s="251"/>
      <c r="U29" s="316">
        <f>+U32+$D29</f>
        <v>143000</v>
      </c>
      <c r="V29" s="241"/>
      <c r="W29" s="251"/>
      <c r="X29" s="316">
        <f>+X32+$D29</f>
        <v>141000</v>
      </c>
      <c r="Y29" s="251"/>
      <c r="Z29" s="251"/>
      <c r="AA29" s="316">
        <f>+AA32+$D29</f>
        <v>146000</v>
      </c>
      <c r="AB29" s="483"/>
      <c r="AC29" s="474"/>
      <c r="AD29" s="322"/>
      <c r="AE29" s="241"/>
      <c r="AF29" s="251"/>
      <c r="AG29" s="316">
        <f>+AG32+$D29</f>
        <v>143000</v>
      </c>
      <c r="AH29" s="241"/>
      <c r="AI29" s="251"/>
      <c r="AJ29" s="316">
        <f>+AJ32+$D29</f>
        <v>146000</v>
      </c>
      <c r="AK29" s="241"/>
      <c r="AL29" s="251"/>
      <c r="AM29" s="316">
        <f>+AM32+$D29</f>
        <v>148000</v>
      </c>
      <c r="AN29" s="241"/>
      <c r="AO29" s="251"/>
      <c r="AP29" s="316">
        <f>+AP32+$D29</f>
        <v>148000</v>
      </c>
      <c r="AQ29" s="241"/>
      <c r="AR29" s="251"/>
      <c r="AS29" s="316">
        <f>+AS32+$D29</f>
        <v>146000</v>
      </c>
      <c r="AT29" s="241"/>
      <c r="AU29" s="251"/>
      <c r="AV29" s="318">
        <f>+AV32+$D29</f>
        <v>143000</v>
      </c>
      <c r="AW29" s="241"/>
      <c r="AX29" s="251"/>
      <c r="AY29" s="316">
        <f>+AY32+$D29</f>
        <v>146000</v>
      </c>
      <c r="AZ29" s="251"/>
      <c r="BA29" s="251"/>
      <c r="BB29" s="315">
        <f>+BB32+$D29</f>
        <v>146000</v>
      </c>
      <c r="BC29" s="478">
        <v>41</v>
      </c>
      <c r="BE29" s="30"/>
      <c r="BF29" s="31"/>
      <c r="BG29" s="31"/>
      <c r="BH29" s="23"/>
      <c r="BI29" s="23"/>
      <c r="BJ29" s="23"/>
      <c r="BK29" s="23"/>
      <c r="BL29" s="23"/>
      <c r="BM29" s="23"/>
    </row>
    <row r="30" spans="4:65" s="17" customFormat="1" ht="24" customHeight="1" thickBot="1" x14ac:dyDescent="0.35">
      <c r="D30" s="45"/>
      <c r="E30" s="39"/>
      <c r="F30" s="336"/>
      <c r="G30" s="290">
        <v>66.900000000000006</v>
      </c>
      <c r="H30" s="244"/>
      <c r="I30" s="253"/>
      <c r="J30" s="249">
        <v>54.3</v>
      </c>
      <c r="K30" s="244"/>
      <c r="L30" s="245"/>
      <c r="M30" s="290">
        <v>40.4</v>
      </c>
      <c r="N30" s="244"/>
      <c r="O30" s="253"/>
      <c r="P30" s="249">
        <v>40.4</v>
      </c>
      <c r="Q30" s="244"/>
      <c r="R30" s="253"/>
      <c r="S30" s="249">
        <v>54.1</v>
      </c>
      <c r="T30" s="244"/>
      <c r="U30" s="245"/>
      <c r="V30" s="310">
        <v>67.3</v>
      </c>
      <c r="W30" s="244"/>
      <c r="X30" s="245"/>
      <c r="Y30" s="290">
        <v>35.6</v>
      </c>
      <c r="Z30" s="244"/>
      <c r="AA30" s="253"/>
      <c r="AB30" s="484">
        <v>31.4</v>
      </c>
      <c r="AC30" s="485"/>
      <c r="AD30" s="486"/>
      <c r="AE30" s="310">
        <v>67.3</v>
      </c>
      <c r="AF30" s="247"/>
      <c r="AG30" s="248"/>
      <c r="AH30" s="310">
        <v>54.1</v>
      </c>
      <c r="AI30" s="247"/>
      <c r="AJ30" s="248"/>
      <c r="AK30" s="310">
        <v>40.4</v>
      </c>
      <c r="AL30" s="247"/>
      <c r="AM30" s="248"/>
      <c r="AN30" s="396">
        <v>40.4</v>
      </c>
      <c r="AO30" s="247"/>
      <c r="AP30" s="248"/>
      <c r="AQ30" s="310">
        <v>54.3</v>
      </c>
      <c r="AR30" s="247"/>
      <c r="AS30" s="248"/>
      <c r="AT30" s="310">
        <v>66.900000000000006</v>
      </c>
      <c r="AU30" s="247"/>
      <c r="AV30" s="289"/>
      <c r="AW30" s="243">
        <v>34.6</v>
      </c>
      <c r="AX30" s="244"/>
      <c r="AY30" s="245"/>
      <c r="AZ30" s="290">
        <v>34.6</v>
      </c>
      <c r="BA30" s="244"/>
      <c r="BB30" s="253"/>
      <c r="BC30" s="478"/>
      <c r="BE30" s="30"/>
      <c r="BF30" s="30"/>
      <c r="BG30" s="30"/>
      <c r="BH30" s="23"/>
      <c r="BI30" s="23"/>
      <c r="BJ30" s="23"/>
      <c r="BK30" s="23"/>
      <c r="BL30" s="23"/>
      <c r="BM30" s="23"/>
    </row>
    <row r="31" spans="4:65" s="17" customFormat="1" ht="24" customHeight="1" x14ac:dyDescent="0.3">
      <c r="D31" s="45"/>
      <c r="E31" s="39"/>
      <c r="F31" s="342"/>
      <c r="G31" s="288">
        <v>582</v>
      </c>
      <c r="H31" s="239" t="s">
        <v>57</v>
      </c>
      <c r="I31" s="252">
        <f>I32*G33</f>
        <v>9366000</v>
      </c>
      <c r="J31" s="238">
        <v>583</v>
      </c>
      <c r="K31" s="395" t="s">
        <v>58</v>
      </c>
      <c r="L31" s="240">
        <f>L32*J33</f>
        <v>7710600</v>
      </c>
      <c r="M31" s="288">
        <v>584</v>
      </c>
      <c r="N31" s="239" t="s">
        <v>2</v>
      </c>
      <c r="O31" s="252">
        <f>O32*M33</f>
        <v>5858000</v>
      </c>
      <c r="P31" s="238">
        <v>585</v>
      </c>
      <c r="Q31" s="239" t="s">
        <v>2</v>
      </c>
      <c r="R31" s="252">
        <f>R32*P33</f>
        <v>5858000</v>
      </c>
      <c r="S31" s="238">
        <v>586</v>
      </c>
      <c r="T31" s="239" t="s">
        <v>58</v>
      </c>
      <c r="U31" s="252">
        <f>U32*S33</f>
        <v>7682200</v>
      </c>
      <c r="V31" s="238">
        <v>587</v>
      </c>
      <c r="W31" s="239" t="s">
        <v>57</v>
      </c>
      <c r="X31" s="240">
        <f>X32*V33</f>
        <v>9422000</v>
      </c>
      <c r="Y31" s="288">
        <v>588</v>
      </c>
      <c r="Z31" s="239" t="s">
        <v>59</v>
      </c>
      <c r="AA31" s="252">
        <f>AA32*Y33</f>
        <v>5162000</v>
      </c>
      <c r="AB31" s="481">
        <v>589</v>
      </c>
      <c r="AC31" s="479" t="s">
        <v>59</v>
      </c>
      <c r="AD31" s="320">
        <f>AD32*AB33</f>
        <v>0</v>
      </c>
      <c r="AE31" s="238">
        <v>590</v>
      </c>
      <c r="AF31" s="239" t="s">
        <v>57</v>
      </c>
      <c r="AG31" s="252">
        <f>AG32*AE33</f>
        <v>9556600</v>
      </c>
      <c r="AH31" s="238">
        <v>591</v>
      </c>
      <c r="AI31" s="239" t="s">
        <v>58</v>
      </c>
      <c r="AJ31" s="252">
        <f>AJ32*AH33</f>
        <v>7844500</v>
      </c>
      <c r="AK31" s="238">
        <v>592</v>
      </c>
      <c r="AL31" s="239" t="s">
        <v>2</v>
      </c>
      <c r="AM31" s="252">
        <f>AM32*AK33</f>
        <v>5938800</v>
      </c>
      <c r="AN31" s="238">
        <v>593</v>
      </c>
      <c r="AO31" s="239" t="s">
        <v>2</v>
      </c>
      <c r="AP31" s="252">
        <f>AP32*AN33</f>
        <v>5938800</v>
      </c>
      <c r="AQ31" s="238">
        <v>594</v>
      </c>
      <c r="AR31" s="239" t="s">
        <v>58</v>
      </c>
      <c r="AS31" s="252">
        <f>AS32*AQ33</f>
        <v>7873500</v>
      </c>
      <c r="AT31" s="238">
        <v>595</v>
      </c>
      <c r="AU31" s="239" t="s">
        <v>57</v>
      </c>
      <c r="AV31" s="252">
        <f>AV32*AT33</f>
        <v>9499800</v>
      </c>
      <c r="AW31" s="238">
        <v>596</v>
      </c>
      <c r="AX31" s="239" t="s">
        <v>59</v>
      </c>
      <c r="AY31" s="240">
        <f>AY32*AW33</f>
        <v>5017000</v>
      </c>
      <c r="AZ31" s="288">
        <v>597</v>
      </c>
      <c r="BA31" s="239" t="s">
        <v>59</v>
      </c>
      <c r="BB31" s="252">
        <f>BB32*AZ33</f>
        <v>5017000</v>
      </c>
      <c r="BC31" s="480"/>
    </row>
    <row r="32" spans="4:65" s="17" customFormat="1" ht="24" customHeight="1" x14ac:dyDescent="0.3">
      <c r="D32" s="45">
        <f>+D35</f>
        <v>1000</v>
      </c>
      <c r="E32" s="39"/>
      <c r="F32" s="336">
        <v>40</v>
      </c>
      <c r="G32" s="291"/>
      <c r="H32" s="251"/>
      <c r="I32" s="318">
        <f>+I35+D32</f>
        <v>140000</v>
      </c>
      <c r="J32" s="241"/>
      <c r="K32" s="251"/>
      <c r="L32" s="316">
        <f>+L35+$D32</f>
        <v>142000</v>
      </c>
      <c r="M32" s="251"/>
      <c r="N32" s="251"/>
      <c r="O32" s="316">
        <f>+O35+$D32</f>
        <v>145000</v>
      </c>
      <c r="P32" s="241"/>
      <c r="Q32" s="251"/>
      <c r="R32" s="316">
        <f>+R35+$D32</f>
        <v>145000</v>
      </c>
      <c r="S32" s="241"/>
      <c r="T32" s="251"/>
      <c r="U32" s="316">
        <f>+U35+$D32</f>
        <v>142000</v>
      </c>
      <c r="V32" s="241"/>
      <c r="W32" s="251"/>
      <c r="X32" s="316">
        <f>+X35+$D32</f>
        <v>140000</v>
      </c>
      <c r="Y32" s="251"/>
      <c r="Z32" s="251"/>
      <c r="AA32" s="316">
        <f>+AA35+$D32</f>
        <v>145000</v>
      </c>
      <c r="AB32" s="483"/>
      <c r="AC32" s="474"/>
      <c r="AD32" s="322"/>
      <c r="AE32" s="241"/>
      <c r="AF32" s="251"/>
      <c r="AG32" s="316">
        <f>+AG35+$D32</f>
        <v>142000</v>
      </c>
      <c r="AH32" s="241"/>
      <c r="AI32" s="251"/>
      <c r="AJ32" s="316">
        <f>+AJ35+$D32</f>
        <v>145000</v>
      </c>
      <c r="AK32" s="241"/>
      <c r="AL32" s="251"/>
      <c r="AM32" s="316">
        <f>+AM35+$D32</f>
        <v>147000</v>
      </c>
      <c r="AN32" s="241"/>
      <c r="AO32" s="251"/>
      <c r="AP32" s="316">
        <f>+AP35+$D32</f>
        <v>147000</v>
      </c>
      <c r="AQ32" s="241"/>
      <c r="AR32" s="251"/>
      <c r="AS32" s="316">
        <f>+AS35+$D32</f>
        <v>145000</v>
      </c>
      <c r="AT32" s="241"/>
      <c r="AU32" s="251"/>
      <c r="AV32" s="318">
        <f>+AV35+$D32</f>
        <v>142000</v>
      </c>
      <c r="AW32" s="241"/>
      <c r="AX32" s="251"/>
      <c r="AY32" s="316">
        <f>+AY35+$D32</f>
        <v>145000</v>
      </c>
      <c r="AZ32" s="251"/>
      <c r="BA32" s="251"/>
      <c r="BB32" s="315">
        <f>+BB35+$D32</f>
        <v>145000</v>
      </c>
      <c r="BC32" s="478">
        <v>40</v>
      </c>
      <c r="BE32" s="30"/>
      <c r="BF32" s="31"/>
      <c r="BG32" s="31"/>
      <c r="BH32" s="23"/>
      <c r="BI32" s="23"/>
      <c r="BJ32" s="23"/>
      <c r="BK32" s="23"/>
      <c r="BL32" s="23"/>
      <c r="BM32" s="23"/>
    </row>
    <row r="33" spans="4:65" s="17" customFormat="1" ht="24" customHeight="1" thickBot="1" x14ac:dyDescent="0.35">
      <c r="D33" s="45"/>
      <c r="E33" s="39"/>
      <c r="F33" s="336"/>
      <c r="G33" s="290">
        <v>66.900000000000006</v>
      </c>
      <c r="H33" s="244"/>
      <c r="I33" s="253"/>
      <c r="J33" s="249">
        <v>54.3</v>
      </c>
      <c r="K33" s="244"/>
      <c r="L33" s="245"/>
      <c r="M33" s="290">
        <v>40.4</v>
      </c>
      <c r="N33" s="244"/>
      <c r="O33" s="253"/>
      <c r="P33" s="249">
        <v>40.4</v>
      </c>
      <c r="Q33" s="244"/>
      <c r="R33" s="253"/>
      <c r="S33" s="249">
        <v>54.1</v>
      </c>
      <c r="T33" s="244"/>
      <c r="U33" s="245"/>
      <c r="V33" s="310">
        <v>67.3</v>
      </c>
      <c r="W33" s="244"/>
      <c r="X33" s="245"/>
      <c r="Y33" s="290">
        <v>35.6</v>
      </c>
      <c r="Z33" s="244"/>
      <c r="AA33" s="253"/>
      <c r="AB33" s="484">
        <v>31.4</v>
      </c>
      <c r="AC33" s="485"/>
      <c r="AD33" s="486"/>
      <c r="AE33" s="310">
        <v>67.3</v>
      </c>
      <c r="AF33" s="247"/>
      <c r="AG33" s="248"/>
      <c r="AH33" s="310">
        <v>54.1</v>
      </c>
      <c r="AI33" s="247"/>
      <c r="AJ33" s="248"/>
      <c r="AK33" s="310">
        <v>40.4</v>
      </c>
      <c r="AL33" s="247"/>
      <c r="AM33" s="248"/>
      <c r="AN33" s="396">
        <v>40.4</v>
      </c>
      <c r="AO33" s="247"/>
      <c r="AP33" s="248"/>
      <c r="AQ33" s="310">
        <v>54.3</v>
      </c>
      <c r="AR33" s="247"/>
      <c r="AS33" s="248"/>
      <c r="AT33" s="310">
        <v>66.900000000000006</v>
      </c>
      <c r="AU33" s="247"/>
      <c r="AV33" s="289"/>
      <c r="AW33" s="243">
        <v>34.6</v>
      </c>
      <c r="AX33" s="244"/>
      <c r="AY33" s="245"/>
      <c r="AZ33" s="290">
        <v>34.6</v>
      </c>
      <c r="BA33" s="244"/>
      <c r="BB33" s="253"/>
      <c r="BC33" s="478"/>
      <c r="BE33" s="30"/>
      <c r="BF33" s="30"/>
      <c r="BG33" s="30"/>
      <c r="BH33" s="23"/>
      <c r="BI33" s="23"/>
      <c r="BJ33" s="23"/>
      <c r="BK33" s="23"/>
      <c r="BL33" s="23"/>
      <c r="BM33" s="23"/>
    </row>
    <row r="34" spans="4:65" s="17" customFormat="1" ht="24" customHeight="1" x14ac:dyDescent="0.3">
      <c r="D34" s="45"/>
      <c r="E34" s="39"/>
      <c r="F34" s="342"/>
      <c r="G34" s="288">
        <v>566</v>
      </c>
      <c r="H34" s="239" t="s">
        <v>57</v>
      </c>
      <c r="I34" s="252">
        <f>I35*G36</f>
        <v>9299100</v>
      </c>
      <c r="J34" s="238">
        <v>567</v>
      </c>
      <c r="K34" s="395" t="s">
        <v>58</v>
      </c>
      <c r="L34" s="240">
        <f>L35*J36</f>
        <v>7656300</v>
      </c>
      <c r="M34" s="288">
        <v>568</v>
      </c>
      <c r="N34" s="239" t="s">
        <v>2</v>
      </c>
      <c r="O34" s="252">
        <f>O35*M36</f>
        <v>5817600</v>
      </c>
      <c r="P34" s="238">
        <v>569</v>
      </c>
      <c r="Q34" s="239" t="s">
        <v>2</v>
      </c>
      <c r="R34" s="252">
        <f>R35*P36</f>
        <v>5817600</v>
      </c>
      <c r="S34" s="238">
        <v>570</v>
      </c>
      <c r="T34" s="239" t="s">
        <v>58</v>
      </c>
      <c r="U34" s="252">
        <f>U35*S36</f>
        <v>7628100</v>
      </c>
      <c r="V34" s="238">
        <v>571</v>
      </c>
      <c r="W34" s="239" t="s">
        <v>57</v>
      </c>
      <c r="X34" s="240">
        <f>X35*V36</f>
        <v>9354700</v>
      </c>
      <c r="Y34" s="288">
        <v>572</v>
      </c>
      <c r="Z34" s="239" t="s">
        <v>59</v>
      </c>
      <c r="AA34" s="252">
        <f>AA35*Y36</f>
        <v>5126400</v>
      </c>
      <c r="AB34" s="481">
        <v>573</v>
      </c>
      <c r="AC34" s="479" t="s">
        <v>59</v>
      </c>
      <c r="AD34" s="320">
        <f>AD35*AB36</f>
        <v>0</v>
      </c>
      <c r="AE34" s="238">
        <v>574</v>
      </c>
      <c r="AF34" s="239" t="s">
        <v>57</v>
      </c>
      <c r="AG34" s="252">
        <f>AG35*AE36</f>
        <v>9489300</v>
      </c>
      <c r="AH34" s="238">
        <v>575</v>
      </c>
      <c r="AI34" s="239" t="s">
        <v>58</v>
      </c>
      <c r="AJ34" s="252">
        <f>AJ35*AH36</f>
        <v>7790400</v>
      </c>
      <c r="AK34" s="238">
        <v>576</v>
      </c>
      <c r="AL34" s="239" t="s">
        <v>2</v>
      </c>
      <c r="AM34" s="252">
        <f>AM35*AK36</f>
        <v>5898400</v>
      </c>
      <c r="AN34" s="238">
        <v>577</v>
      </c>
      <c r="AO34" s="239" t="s">
        <v>2</v>
      </c>
      <c r="AP34" s="252">
        <f>AP35*AN36</f>
        <v>5898400</v>
      </c>
      <c r="AQ34" s="238">
        <v>578</v>
      </c>
      <c r="AR34" s="239" t="s">
        <v>58</v>
      </c>
      <c r="AS34" s="252">
        <f>AS35*AQ36</f>
        <v>7819200</v>
      </c>
      <c r="AT34" s="238">
        <v>579</v>
      </c>
      <c r="AU34" s="239" t="s">
        <v>57</v>
      </c>
      <c r="AV34" s="252">
        <f>AV35*AT36</f>
        <v>9432900</v>
      </c>
      <c r="AW34" s="238">
        <v>580</v>
      </c>
      <c r="AX34" s="239" t="s">
        <v>59</v>
      </c>
      <c r="AY34" s="240">
        <f>AY35*AW36</f>
        <v>4982400</v>
      </c>
      <c r="AZ34" s="288">
        <v>581</v>
      </c>
      <c r="BA34" s="239" t="s">
        <v>59</v>
      </c>
      <c r="BB34" s="252">
        <f>BB35*AZ36</f>
        <v>4982400</v>
      </c>
      <c r="BC34" s="480"/>
    </row>
    <row r="35" spans="4:65" s="17" customFormat="1" ht="24" customHeight="1" x14ac:dyDescent="0.3">
      <c r="D35" s="45">
        <f>+D38</f>
        <v>1000</v>
      </c>
      <c r="E35" s="39"/>
      <c r="F35" s="336">
        <v>39</v>
      </c>
      <c r="G35" s="291"/>
      <c r="H35" s="251"/>
      <c r="I35" s="318">
        <f>+I38+D35</f>
        <v>139000</v>
      </c>
      <c r="J35" s="241"/>
      <c r="K35" s="251"/>
      <c r="L35" s="316">
        <f>+L38+$D35</f>
        <v>141000</v>
      </c>
      <c r="M35" s="251"/>
      <c r="N35" s="251"/>
      <c r="O35" s="316">
        <f>+O38+$D35</f>
        <v>144000</v>
      </c>
      <c r="P35" s="241"/>
      <c r="Q35" s="251"/>
      <c r="R35" s="316">
        <f>+R38+$D35</f>
        <v>144000</v>
      </c>
      <c r="S35" s="241"/>
      <c r="T35" s="251"/>
      <c r="U35" s="316">
        <f>+U38+$D35</f>
        <v>141000</v>
      </c>
      <c r="V35" s="241"/>
      <c r="W35" s="251"/>
      <c r="X35" s="316">
        <f>+X38+$D35</f>
        <v>139000</v>
      </c>
      <c r="Y35" s="251"/>
      <c r="Z35" s="251"/>
      <c r="AA35" s="316">
        <f>+AA38+$D35</f>
        <v>144000</v>
      </c>
      <c r="AB35" s="483"/>
      <c r="AC35" s="474"/>
      <c r="AD35" s="322"/>
      <c r="AE35" s="241"/>
      <c r="AF35" s="251"/>
      <c r="AG35" s="316">
        <f>+AG38+$D35</f>
        <v>141000</v>
      </c>
      <c r="AH35" s="241"/>
      <c r="AI35" s="251"/>
      <c r="AJ35" s="316">
        <f>+AJ38+$D35</f>
        <v>144000</v>
      </c>
      <c r="AK35" s="241"/>
      <c r="AL35" s="251"/>
      <c r="AM35" s="316">
        <f>+AM38+$D35</f>
        <v>146000</v>
      </c>
      <c r="AN35" s="241"/>
      <c r="AO35" s="251"/>
      <c r="AP35" s="316">
        <f>+AP38+$D35</f>
        <v>146000</v>
      </c>
      <c r="AQ35" s="241"/>
      <c r="AR35" s="251"/>
      <c r="AS35" s="316">
        <f>+AS38+$D35</f>
        <v>144000</v>
      </c>
      <c r="AT35" s="241"/>
      <c r="AU35" s="251"/>
      <c r="AV35" s="318">
        <f>+AV38+$D35</f>
        <v>141000</v>
      </c>
      <c r="AW35" s="241"/>
      <c r="AX35" s="251"/>
      <c r="AY35" s="316">
        <f>+AY38+$D35</f>
        <v>144000</v>
      </c>
      <c r="AZ35" s="251"/>
      <c r="BA35" s="251"/>
      <c r="BB35" s="315">
        <f>+BB38+$D35</f>
        <v>144000</v>
      </c>
      <c r="BC35" s="478">
        <v>39</v>
      </c>
      <c r="BE35" s="30"/>
      <c r="BF35" s="31"/>
      <c r="BG35" s="31"/>
      <c r="BH35" s="23"/>
      <c r="BI35" s="23"/>
      <c r="BJ35" s="23"/>
      <c r="BK35" s="23"/>
      <c r="BL35" s="23"/>
      <c r="BM35" s="23"/>
    </row>
    <row r="36" spans="4:65" s="17" customFormat="1" ht="24" customHeight="1" thickBot="1" x14ac:dyDescent="0.35">
      <c r="D36" s="45"/>
      <c r="E36" s="39"/>
      <c r="F36" s="336"/>
      <c r="G36" s="290">
        <v>66.900000000000006</v>
      </c>
      <c r="H36" s="244"/>
      <c r="I36" s="253"/>
      <c r="J36" s="249">
        <v>54.3</v>
      </c>
      <c r="K36" s="244"/>
      <c r="L36" s="245"/>
      <c r="M36" s="290">
        <v>40.4</v>
      </c>
      <c r="N36" s="244"/>
      <c r="O36" s="253"/>
      <c r="P36" s="249">
        <v>40.4</v>
      </c>
      <c r="Q36" s="244"/>
      <c r="R36" s="253"/>
      <c r="S36" s="249">
        <v>54.1</v>
      </c>
      <c r="T36" s="244"/>
      <c r="U36" s="245"/>
      <c r="V36" s="310">
        <v>67.3</v>
      </c>
      <c r="W36" s="247"/>
      <c r="X36" s="248"/>
      <c r="Y36" s="290">
        <v>35.6</v>
      </c>
      <c r="Z36" s="244"/>
      <c r="AA36" s="253"/>
      <c r="AB36" s="484">
        <v>31.4</v>
      </c>
      <c r="AC36" s="485"/>
      <c r="AD36" s="486"/>
      <c r="AE36" s="310">
        <v>67.3</v>
      </c>
      <c r="AF36" s="247"/>
      <c r="AG36" s="248"/>
      <c r="AH36" s="310">
        <v>54.1</v>
      </c>
      <c r="AI36" s="247"/>
      <c r="AJ36" s="248"/>
      <c r="AK36" s="310">
        <v>40.4</v>
      </c>
      <c r="AL36" s="247"/>
      <c r="AM36" s="248"/>
      <c r="AN36" s="396">
        <v>40.4</v>
      </c>
      <c r="AO36" s="247"/>
      <c r="AP36" s="248"/>
      <c r="AQ36" s="310">
        <v>54.3</v>
      </c>
      <c r="AR36" s="247"/>
      <c r="AS36" s="248"/>
      <c r="AT36" s="310">
        <v>66.900000000000006</v>
      </c>
      <c r="AU36" s="247"/>
      <c r="AV36" s="289"/>
      <c r="AW36" s="243">
        <v>34.6</v>
      </c>
      <c r="AX36" s="244"/>
      <c r="AY36" s="245"/>
      <c r="AZ36" s="290">
        <v>34.6</v>
      </c>
      <c r="BA36" s="244"/>
      <c r="BB36" s="253"/>
      <c r="BC36" s="478"/>
      <c r="BE36" s="30"/>
      <c r="BF36" s="30"/>
      <c r="BG36" s="30"/>
      <c r="BH36" s="23"/>
      <c r="BI36" s="23"/>
      <c r="BJ36" s="23"/>
      <c r="BK36" s="23"/>
      <c r="BL36" s="23"/>
      <c r="BM36" s="23"/>
    </row>
    <row r="37" spans="4:65" s="17" customFormat="1" ht="24" customHeight="1" x14ac:dyDescent="0.3">
      <c r="D37" s="45"/>
      <c r="E37" s="39"/>
      <c r="F37" s="342"/>
      <c r="G37" s="288">
        <v>550</v>
      </c>
      <c r="H37" s="239" t="s">
        <v>57</v>
      </c>
      <c r="I37" s="252">
        <f>I38*G39</f>
        <v>9232200</v>
      </c>
      <c r="J37" s="238">
        <v>551</v>
      </c>
      <c r="K37" s="395" t="s">
        <v>58</v>
      </c>
      <c r="L37" s="240">
        <f>L38*J39</f>
        <v>7602000</v>
      </c>
      <c r="M37" s="288">
        <v>552</v>
      </c>
      <c r="N37" s="239" t="s">
        <v>2</v>
      </c>
      <c r="O37" s="252">
        <f>O38*M39</f>
        <v>5777200</v>
      </c>
      <c r="P37" s="238">
        <v>553</v>
      </c>
      <c r="Q37" s="239" t="s">
        <v>2</v>
      </c>
      <c r="R37" s="252">
        <f>R38*P39</f>
        <v>5777200</v>
      </c>
      <c r="S37" s="238">
        <v>554</v>
      </c>
      <c r="T37" s="239" t="s">
        <v>58</v>
      </c>
      <c r="U37" s="240">
        <f>U38*S39</f>
        <v>7574000</v>
      </c>
      <c r="V37" s="238">
        <v>555</v>
      </c>
      <c r="W37" s="239" t="s">
        <v>57</v>
      </c>
      <c r="X37" s="240">
        <f>X38*V39</f>
        <v>9287400</v>
      </c>
      <c r="Y37" s="288">
        <v>556</v>
      </c>
      <c r="Z37" s="239" t="s">
        <v>59</v>
      </c>
      <c r="AA37" s="240">
        <f>AA38*Y39</f>
        <v>5090800</v>
      </c>
      <c r="AB37" s="481">
        <v>557</v>
      </c>
      <c r="AC37" s="479" t="s">
        <v>59</v>
      </c>
      <c r="AD37" s="320">
        <f>AD38*AB39</f>
        <v>0</v>
      </c>
      <c r="AE37" s="238">
        <v>558</v>
      </c>
      <c r="AF37" s="239" t="s">
        <v>57</v>
      </c>
      <c r="AG37" s="240">
        <f>AG38*AE39</f>
        <v>9422000</v>
      </c>
      <c r="AH37" s="238">
        <v>559</v>
      </c>
      <c r="AI37" s="239" t="s">
        <v>58</v>
      </c>
      <c r="AJ37" s="240">
        <f>AJ38*AH39</f>
        <v>7736300</v>
      </c>
      <c r="AK37" s="238">
        <v>560</v>
      </c>
      <c r="AL37" s="239" t="s">
        <v>2</v>
      </c>
      <c r="AM37" s="252">
        <f>AM38*AK39</f>
        <v>5858000</v>
      </c>
      <c r="AN37" s="238">
        <v>561</v>
      </c>
      <c r="AO37" s="239" t="s">
        <v>2</v>
      </c>
      <c r="AP37" s="252">
        <f>AP38*AN39</f>
        <v>5858000</v>
      </c>
      <c r="AQ37" s="238">
        <v>562</v>
      </c>
      <c r="AR37" s="239" t="s">
        <v>58</v>
      </c>
      <c r="AS37" s="252">
        <f>AS38*AQ39</f>
        <v>7764900</v>
      </c>
      <c r="AT37" s="238">
        <v>563</v>
      </c>
      <c r="AU37" s="239" t="s">
        <v>57</v>
      </c>
      <c r="AV37" s="252">
        <f>AV38*AT39</f>
        <v>9366000</v>
      </c>
      <c r="AW37" s="238">
        <v>564</v>
      </c>
      <c r="AX37" s="239" t="s">
        <v>59</v>
      </c>
      <c r="AY37" s="240">
        <f>AY38*AW39</f>
        <v>4947800</v>
      </c>
      <c r="AZ37" s="288">
        <v>565</v>
      </c>
      <c r="BA37" s="239" t="s">
        <v>59</v>
      </c>
      <c r="BB37" s="252">
        <f>BB38*AZ39</f>
        <v>4947800</v>
      </c>
      <c r="BC37" s="480"/>
    </row>
    <row r="38" spans="4:65" s="17" customFormat="1" ht="24" customHeight="1" x14ac:dyDescent="0.3">
      <c r="D38" s="45">
        <f>+D41</f>
        <v>1000</v>
      </c>
      <c r="E38" s="39"/>
      <c r="F38" s="336">
        <v>38</v>
      </c>
      <c r="G38" s="251"/>
      <c r="H38" s="251"/>
      <c r="I38" s="318">
        <f>+I41+D38</f>
        <v>138000</v>
      </c>
      <c r="J38" s="241"/>
      <c r="K38" s="251"/>
      <c r="L38" s="316">
        <f>+L41+$D38</f>
        <v>140000</v>
      </c>
      <c r="M38" s="251"/>
      <c r="N38" s="251"/>
      <c r="O38" s="316">
        <f>+O41+$D38</f>
        <v>143000</v>
      </c>
      <c r="P38" s="241"/>
      <c r="Q38" s="251"/>
      <c r="R38" s="316">
        <f>+R41+$D38</f>
        <v>143000</v>
      </c>
      <c r="S38" s="241"/>
      <c r="T38" s="251"/>
      <c r="U38" s="316">
        <f>+U41+$D38</f>
        <v>140000</v>
      </c>
      <c r="V38" s="241"/>
      <c r="W38" s="251"/>
      <c r="X38" s="316">
        <f>+X41+$D38</f>
        <v>138000</v>
      </c>
      <c r="Y38" s="251"/>
      <c r="Z38" s="251"/>
      <c r="AA38" s="316">
        <f>+AA41+$D38</f>
        <v>143000</v>
      </c>
      <c r="AB38" s="483"/>
      <c r="AC38" s="474"/>
      <c r="AD38" s="322"/>
      <c r="AE38" s="241"/>
      <c r="AF38" s="251"/>
      <c r="AG38" s="316">
        <f>+AG41+$D38</f>
        <v>140000</v>
      </c>
      <c r="AH38" s="241"/>
      <c r="AI38" s="251"/>
      <c r="AJ38" s="316">
        <f>+AJ41+$D38</f>
        <v>143000</v>
      </c>
      <c r="AK38" s="241"/>
      <c r="AL38" s="251"/>
      <c r="AM38" s="316">
        <f>+AM41+$D38</f>
        <v>145000</v>
      </c>
      <c r="AN38" s="241"/>
      <c r="AO38" s="251"/>
      <c r="AP38" s="316">
        <f>+AP41+$D38</f>
        <v>145000</v>
      </c>
      <c r="AQ38" s="241"/>
      <c r="AR38" s="251"/>
      <c r="AS38" s="316">
        <f>+AS41+$D38</f>
        <v>143000</v>
      </c>
      <c r="AT38" s="241"/>
      <c r="AU38" s="251"/>
      <c r="AV38" s="318">
        <f>+AV41+$D38</f>
        <v>140000</v>
      </c>
      <c r="AW38" s="241"/>
      <c r="AX38" s="251"/>
      <c r="AY38" s="316">
        <f>+AY41+$D38</f>
        <v>143000</v>
      </c>
      <c r="AZ38" s="251"/>
      <c r="BA38" s="251"/>
      <c r="BB38" s="315">
        <f>+BB41+$D38</f>
        <v>143000</v>
      </c>
      <c r="BC38" s="478">
        <v>38</v>
      </c>
      <c r="BE38" s="30"/>
      <c r="BF38" s="31"/>
      <c r="BG38" s="31"/>
      <c r="BH38" s="23"/>
      <c r="BI38" s="23"/>
      <c r="BJ38" s="23"/>
      <c r="BK38" s="23"/>
      <c r="BL38" s="23"/>
      <c r="BM38" s="23"/>
    </row>
    <row r="39" spans="4:65" s="17" customFormat="1" ht="24" customHeight="1" thickBot="1" x14ac:dyDescent="0.35">
      <c r="D39" s="45"/>
      <c r="E39" s="39"/>
      <c r="F39" s="336"/>
      <c r="G39" s="441">
        <v>66.900000000000006</v>
      </c>
      <c r="H39" s="244"/>
      <c r="I39" s="253"/>
      <c r="J39" s="249">
        <v>54.3</v>
      </c>
      <c r="K39" s="244"/>
      <c r="L39" s="245"/>
      <c r="M39" s="290">
        <v>40.4</v>
      </c>
      <c r="N39" s="244"/>
      <c r="O39" s="253"/>
      <c r="P39" s="249">
        <v>40.4</v>
      </c>
      <c r="Q39" s="244"/>
      <c r="R39" s="253"/>
      <c r="S39" s="249">
        <v>54.1</v>
      </c>
      <c r="T39" s="244"/>
      <c r="U39" s="245"/>
      <c r="V39" s="310">
        <v>67.3</v>
      </c>
      <c r="W39" s="244"/>
      <c r="X39" s="245"/>
      <c r="Y39" s="290">
        <v>35.6</v>
      </c>
      <c r="Z39" s="244"/>
      <c r="AA39" s="253"/>
      <c r="AB39" s="484">
        <v>31.4</v>
      </c>
      <c r="AC39" s="485"/>
      <c r="AD39" s="486"/>
      <c r="AE39" s="310">
        <v>67.3</v>
      </c>
      <c r="AF39" s="247"/>
      <c r="AG39" s="248"/>
      <c r="AH39" s="310">
        <v>54.1</v>
      </c>
      <c r="AI39" s="247"/>
      <c r="AJ39" s="248"/>
      <c r="AK39" s="310">
        <v>40.4</v>
      </c>
      <c r="AL39" s="247"/>
      <c r="AM39" s="248"/>
      <c r="AN39" s="396">
        <v>40.4</v>
      </c>
      <c r="AO39" s="247"/>
      <c r="AP39" s="248"/>
      <c r="AQ39" s="310">
        <v>54.3</v>
      </c>
      <c r="AR39" s="247"/>
      <c r="AS39" s="248"/>
      <c r="AT39" s="310">
        <v>66.900000000000006</v>
      </c>
      <c r="AU39" s="247"/>
      <c r="AV39" s="289"/>
      <c r="AW39" s="243">
        <v>34.6</v>
      </c>
      <c r="AX39" s="244"/>
      <c r="AY39" s="245"/>
      <c r="AZ39" s="290">
        <v>34.6</v>
      </c>
      <c r="BA39" s="244"/>
      <c r="BB39" s="253"/>
      <c r="BC39" s="478"/>
      <c r="BE39" s="30"/>
      <c r="BF39" s="30"/>
      <c r="BG39" s="30"/>
      <c r="BH39" s="23"/>
      <c r="BI39" s="23"/>
      <c r="BJ39" s="23"/>
      <c r="BK39" s="23"/>
      <c r="BL39" s="23"/>
      <c r="BM39" s="23"/>
    </row>
    <row r="40" spans="4:65" s="17" customFormat="1" ht="24" customHeight="1" x14ac:dyDescent="0.3">
      <c r="D40" s="45"/>
      <c r="E40" s="39"/>
      <c r="F40" s="342"/>
      <c r="G40" s="288">
        <v>534</v>
      </c>
      <c r="H40" s="239" t="s">
        <v>57</v>
      </c>
      <c r="I40" s="252">
        <f>I41*G42</f>
        <v>9165300</v>
      </c>
      <c r="J40" s="238">
        <v>535</v>
      </c>
      <c r="K40" s="395" t="s">
        <v>58</v>
      </c>
      <c r="L40" s="240">
        <f>L41*J42</f>
        <v>7547700</v>
      </c>
      <c r="M40" s="288">
        <v>536</v>
      </c>
      <c r="N40" s="239" t="s">
        <v>2</v>
      </c>
      <c r="O40" s="252">
        <f>O41*M42</f>
        <v>5736800</v>
      </c>
      <c r="P40" s="238">
        <v>537</v>
      </c>
      <c r="Q40" s="239" t="s">
        <v>2</v>
      </c>
      <c r="R40" s="252">
        <f>R41*P42</f>
        <v>5736800</v>
      </c>
      <c r="S40" s="238">
        <v>538</v>
      </c>
      <c r="T40" s="239" t="s">
        <v>58</v>
      </c>
      <c r="U40" s="240">
        <f>U41*S42</f>
        <v>7519900</v>
      </c>
      <c r="V40" s="238">
        <v>539</v>
      </c>
      <c r="W40" s="239" t="s">
        <v>57</v>
      </c>
      <c r="X40" s="240">
        <f>X41*V42</f>
        <v>9220100</v>
      </c>
      <c r="Y40" s="288">
        <v>540</v>
      </c>
      <c r="Z40" s="239" t="s">
        <v>59</v>
      </c>
      <c r="AA40" s="240">
        <f>AA41*Y42</f>
        <v>5055200</v>
      </c>
      <c r="AB40" s="481">
        <v>541</v>
      </c>
      <c r="AC40" s="479" t="s">
        <v>59</v>
      </c>
      <c r="AD40" s="320">
        <f>AD41*AB42</f>
        <v>0</v>
      </c>
      <c r="AE40" s="238">
        <v>542</v>
      </c>
      <c r="AF40" s="239" t="s">
        <v>57</v>
      </c>
      <c r="AG40" s="240">
        <f>AG41*AE42</f>
        <v>9354700</v>
      </c>
      <c r="AH40" s="238">
        <v>543</v>
      </c>
      <c r="AI40" s="239" t="s">
        <v>58</v>
      </c>
      <c r="AJ40" s="240">
        <f>AJ41*AH42</f>
        <v>7682200</v>
      </c>
      <c r="AK40" s="238">
        <v>544</v>
      </c>
      <c r="AL40" s="239" t="s">
        <v>2</v>
      </c>
      <c r="AM40" s="252">
        <f>AM41*AK42</f>
        <v>5817600</v>
      </c>
      <c r="AN40" s="238">
        <v>545</v>
      </c>
      <c r="AO40" s="239" t="s">
        <v>2</v>
      </c>
      <c r="AP40" s="252">
        <f>AP41*AN42</f>
        <v>5817600</v>
      </c>
      <c r="AQ40" s="238">
        <v>546</v>
      </c>
      <c r="AR40" s="239" t="s">
        <v>58</v>
      </c>
      <c r="AS40" s="252">
        <f>AS41*AQ42</f>
        <v>7710600</v>
      </c>
      <c r="AT40" s="238">
        <v>547</v>
      </c>
      <c r="AU40" s="239" t="s">
        <v>57</v>
      </c>
      <c r="AV40" s="252">
        <f>AV41*AT42</f>
        <v>9299100</v>
      </c>
      <c r="AW40" s="238">
        <v>548</v>
      </c>
      <c r="AX40" s="239" t="s">
        <v>59</v>
      </c>
      <c r="AY40" s="240">
        <f>AY41*AW42</f>
        <v>4913200</v>
      </c>
      <c r="AZ40" s="288">
        <v>549</v>
      </c>
      <c r="BA40" s="239" t="s">
        <v>59</v>
      </c>
      <c r="BB40" s="252">
        <f>BB41*AZ42</f>
        <v>4913200</v>
      </c>
      <c r="BC40" s="480"/>
    </row>
    <row r="41" spans="4:65" s="17" customFormat="1" ht="24" customHeight="1" x14ac:dyDescent="0.3">
      <c r="D41" s="45">
        <f>+D44</f>
        <v>1000</v>
      </c>
      <c r="E41" s="39"/>
      <c r="F41" s="336">
        <v>37</v>
      </c>
      <c r="G41" s="251"/>
      <c r="H41" s="251"/>
      <c r="I41" s="318">
        <f>+I44+D41</f>
        <v>137000</v>
      </c>
      <c r="J41" s="241"/>
      <c r="K41" s="251"/>
      <c r="L41" s="316">
        <f>+L44+$D41</f>
        <v>139000</v>
      </c>
      <c r="M41" s="251"/>
      <c r="N41" s="251"/>
      <c r="O41" s="316">
        <f>+O44+$D41</f>
        <v>142000</v>
      </c>
      <c r="P41" s="241"/>
      <c r="Q41" s="251"/>
      <c r="R41" s="316">
        <f>+R44+$D41</f>
        <v>142000</v>
      </c>
      <c r="S41" s="241"/>
      <c r="T41" s="251"/>
      <c r="U41" s="316">
        <f>+U44+$D41</f>
        <v>139000</v>
      </c>
      <c r="V41" s="241"/>
      <c r="W41" s="251"/>
      <c r="X41" s="316">
        <f>+X44+$D41</f>
        <v>137000</v>
      </c>
      <c r="Y41" s="251"/>
      <c r="Z41" s="251"/>
      <c r="AA41" s="316">
        <f>+AA44+$D41</f>
        <v>142000</v>
      </c>
      <c r="AB41" s="483"/>
      <c r="AC41" s="474"/>
      <c r="AD41" s="322"/>
      <c r="AE41" s="241"/>
      <c r="AF41" s="251"/>
      <c r="AG41" s="316">
        <f>+AG44+$D41</f>
        <v>139000</v>
      </c>
      <c r="AH41" s="241"/>
      <c r="AI41" s="251"/>
      <c r="AJ41" s="316">
        <f>+AJ44+$D41</f>
        <v>142000</v>
      </c>
      <c r="AK41" s="241"/>
      <c r="AL41" s="251"/>
      <c r="AM41" s="316">
        <f>+AM44+$D41</f>
        <v>144000</v>
      </c>
      <c r="AN41" s="241"/>
      <c r="AO41" s="251"/>
      <c r="AP41" s="316">
        <f>+AP44+$D41</f>
        <v>144000</v>
      </c>
      <c r="AQ41" s="241"/>
      <c r="AR41" s="251"/>
      <c r="AS41" s="316">
        <f>+AS44+$D41</f>
        <v>142000</v>
      </c>
      <c r="AT41" s="241"/>
      <c r="AU41" s="251"/>
      <c r="AV41" s="318">
        <f>+AV44+$D41</f>
        <v>139000</v>
      </c>
      <c r="AW41" s="241"/>
      <c r="AX41" s="251"/>
      <c r="AY41" s="316">
        <f>+AY44+$D41</f>
        <v>142000</v>
      </c>
      <c r="AZ41" s="251"/>
      <c r="BA41" s="251"/>
      <c r="BB41" s="315">
        <f>+BB44+$D41</f>
        <v>142000</v>
      </c>
      <c r="BC41" s="478">
        <v>37</v>
      </c>
      <c r="BE41" s="30"/>
      <c r="BF41" s="31"/>
      <c r="BG41" s="31"/>
      <c r="BH41" s="23"/>
      <c r="BI41" s="23"/>
      <c r="BJ41" s="23"/>
      <c r="BK41" s="23"/>
      <c r="BL41" s="23"/>
      <c r="BM41" s="23"/>
    </row>
    <row r="42" spans="4:65" s="17" customFormat="1" ht="24" customHeight="1" thickBot="1" x14ac:dyDescent="0.35">
      <c r="D42" s="45"/>
      <c r="E42" s="39"/>
      <c r="F42" s="336"/>
      <c r="G42" s="290">
        <v>66.900000000000006</v>
      </c>
      <c r="H42" s="244"/>
      <c r="I42" s="253"/>
      <c r="J42" s="249">
        <v>54.3</v>
      </c>
      <c r="K42" s="244"/>
      <c r="L42" s="245"/>
      <c r="M42" s="290">
        <v>40.4</v>
      </c>
      <c r="N42" s="244"/>
      <c r="O42" s="253"/>
      <c r="P42" s="249">
        <v>40.4</v>
      </c>
      <c r="Q42" s="244"/>
      <c r="R42" s="253"/>
      <c r="S42" s="249">
        <v>54.1</v>
      </c>
      <c r="T42" s="244"/>
      <c r="U42" s="245"/>
      <c r="V42" s="310">
        <v>67.3</v>
      </c>
      <c r="W42" s="244"/>
      <c r="X42" s="245"/>
      <c r="Y42" s="290">
        <v>35.6</v>
      </c>
      <c r="Z42" s="244"/>
      <c r="AA42" s="253"/>
      <c r="AB42" s="484">
        <v>31.4</v>
      </c>
      <c r="AC42" s="485"/>
      <c r="AD42" s="486"/>
      <c r="AE42" s="310">
        <v>67.3</v>
      </c>
      <c r="AF42" s="247"/>
      <c r="AG42" s="248"/>
      <c r="AH42" s="310">
        <v>54.1</v>
      </c>
      <c r="AI42" s="247"/>
      <c r="AJ42" s="248"/>
      <c r="AK42" s="310">
        <v>40.4</v>
      </c>
      <c r="AL42" s="247"/>
      <c r="AM42" s="248"/>
      <c r="AN42" s="396">
        <v>40.4</v>
      </c>
      <c r="AO42" s="247"/>
      <c r="AP42" s="248"/>
      <c r="AQ42" s="310">
        <v>54.3</v>
      </c>
      <c r="AR42" s="247"/>
      <c r="AS42" s="248"/>
      <c r="AT42" s="310">
        <v>66.900000000000006</v>
      </c>
      <c r="AU42" s="247"/>
      <c r="AV42" s="289"/>
      <c r="AW42" s="243">
        <v>34.6</v>
      </c>
      <c r="AX42" s="244"/>
      <c r="AY42" s="245"/>
      <c r="AZ42" s="290">
        <v>34.6</v>
      </c>
      <c r="BA42" s="244"/>
      <c r="BB42" s="253"/>
      <c r="BC42" s="478"/>
      <c r="BE42" s="30"/>
      <c r="BF42" s="30"/>
      <c r="BG42" s="30"/>
      <c r="BH42" s="23"/>
      <c r="BI42" s="23"/>
      <c r="BJ42" s="23"/>
      <c r="BK42" s="23"/>
      <c r="BL42" s="23"/>
      <c r="BM42" s="23"/>
    </row>
    <row r="43" spans="4:65" s="17" customFormat="1" ht="24" customHeight="1" x14ac:dyDescent="0.3">
      <c r="D43" s="45"/>
      <c r="E43" s="39"/>
      <c r="F43" s="342"/>
      <c r="G43" s="288">
        <v>518</v>
      </c>
      <c r="H43" s="239" t="s">
        <v>57</v>
      </c>
      <c r="I43" s="252">
        <f>I44*G45</f>
        <v>9098400</v>
      </c>
      <c r="J43" s="238">
        <v>519</v>
      </c>
      <c r="K43" s="395" t="s">
        <v>58</v>
      </c>
      <c r="L43" s="240">
        <f>L44*J45</f>
        <v>7493400</v>
      </c>
      <c r="M43" s="288">
        <v>520</v>
      </c>
      <c r="N43" s="239" t="s">
        <v>2</v>
      </c>
      <c r="O43" s="252">
        <f>O44*M45</f>
        <v>5696400</v>
      </c>
      <c r="P43" s="238">
        <v>521</v>
      </c>
      <c r="Q43" s="239" t="s">
        <v>2</v>
      </c>
      <c r="R43" s="252">
        <f>R44*P45</f>
        <v>5696400</v>
      </c>
      <c r="S43" s="238">
        <v>522</v>
      </c>
      <c r="T43" s="239" t="s">
        <v>58</v>
      </c>
      <c r="U43" s="240">
        <f>U44*S45</f>
        <v>7465800</v>
      </c>
      <c r="V43" s="238">
        <v>523</v>
      </c>
      <c r="W43" s="239" t="s">
        <v>57</v>
      </c>
      <c r="X43" s="240">
        <f>X44*V45</f>
        <v>9152800</v>
      </c>
      <c r="Y43" s="288">
        <v>524</v>
      </c>
      <c r="Z43" s="239" t="s">
        <v>59</v>
      </c>
      <c r="AA43" s="240">
        <f>AA44*Y45</f>
        <v>5019600</v>
      </c>
      <c r="AB43" s="481">
        <v>525</v>
      </c>
      <c r="AC43" s="479" t="s">
        <v>59</v>
      </c>
      <c r="AD43" s="320">
        <f>AD44*AB45</f>
        <v>0</v>
      </c>
      <c r="AE43" s="238">
        <v>526</v>
      </c>
      <c r="AF43" s="239" t="s">
        <v>57</v>
      </c>
      <c r="AG43" s="240">
        <f>AG44*AE45</f>
        <v>9287400</v>
      </c>
      <c r="AH43" s="238">
        <v>527</v>
      </c>
      <c r="AI43" s="239" t="s">
        <v>58</v>
      </c>
      <c r="AJ43" s="240">
        <f>AJ44*AH45</f>
        <v>7628100</v>
      </c>
      <c r="AK43" s="238">
        <v>528</v>
      </c>
      <c r="AL43" s="239" t="s">
        <v>2</v>
      </c>
      <c r="AM43" s="252">
        <f>AM44*AK45</f>
        <v>5777200</v>
      </c>
      <c r="AN43" s="238">
        <v>529</v>
      </c>
      <c r="AO43" s="239" t="s">
        <v>2</v>
      </c>
      <c r="AP43" s="252">
        <f>AP44*AN45</f>
        <v>5777200</v>
      </c>
      <c r="AQ43" s="238">
        <v>530</v>
      </c>
      <c r="AR43" s="239" t="s">
        <v>58</v>
      </c>
      <c r="AS43" s="252">
        <f>AS44*AQ45</f>
        <v>7656300</v>
      </c>
      <c r="AT43" s="238">
        <v>531</v>
      </c>
      <c r="AU43" s="239" t="s">
        <v>57</v>
      </c>
      <c r="AV43" s="252">
        <f>AV44*AT45</f>
        <v>9232200</v>
      </c>
      <c r="AW43" s="238">
        <v>532</v>
      </c>
      <c r="AX43" s="239" t="s">
        <v>59</v>
      </c>
      <c r="AY43" s="240">
        <f>AY44*AW45</f>
        <v>4878600</v>
      </c>
      <c r="AZ43" s="288">
        <v>533</v>
      </c>
      <c r="BA43" s="239" t="s">
        <v>59</v>
      </c>
      <c r="BB43" s="252">
        <f>BB44*AZ45</f>
        <v>4878600</v>
      </c>
      <c r="BC43" s="480"/>
    </row>
    <row r="44" spans="4:65" s="17" customFormat="1" ht="24" customHeight="1" x14ac:dyDescent="0.3">
      <c r="D44" s="45">
        <f>+D47</f>
        <v>1000</v>
      </c>
      <c r="E44" s="39"/>
      <c r="F44" s="336">
        <v>36</v>
      </c>
      <c r="G44" s="291"/>
      <c r="H44" s="251"/>
      <c r="I44" s="318">
        <f>+I47+D44</f>
        <v>136000</v>
      </c>
      <c r="J44" s="241"/>
      <c r="K44" s="251"/>
      <c r="L44" s="316">
        <f>+L47+$D44</f>
        <v>138000</v>
      </c>
      <c r="M44" s="251"/>
      <c r="N44" s="251"/>
      <c r="O44" s="316">
        <f>+O47+$D44</f>
        <v>141000</v>
      </c>
      <c r="P44" s="241"/>
      <c r="Q44" s="251"/>
      <c r="R44" s="316">
        <f>+R47+$D44</f>
        <v>141000</v>
      </c>
      <c r="S44" s="241"/>
      <c r="T44" s="251"/>
      <c r="U44" s="316">
        <f>+U47+$D44</f>
        <v>138000</v>
      </c>
      <c r="V44" s="241"/>
      <c r="W44" s="251"/>
      <c r="X44" s="316">
        <f>+X47+$D44</f>
        <v>136000</v>
      </c>
      <c r="Y44" s="251"/>
      <c r="Z44" s="251"/>
      <c r="AA44" s="316">
        <f>+AA47+$D44</f>
        <v>141000</v>
      </c>
      <c r="AB44" s="483"/>
      <c r="AC44" s="474"/>
      <c r="AD44" s="322"/>
      <c r="AE44" s="241"/>
      <c r="AF44" s="251"/>
      <c r="AG44" s="316">
        <f>+AG47+$D44</f>
        <v>138000</v>
      </c>
      <c r="AH44" s="241"/>
      <c r="AI44" s="251"/>
      <c r="AJ44" s="316">
        <f>+AJ47+$D44</f>
        <v>141000</v>
      </c>
      <c r="AK44" s="241"/>
      <c r="AL44" s="251"/>
      <c r="AM44" s="316">
        <f>+AM47+$D44</f>
        <v>143000</v>
      </c>
      <c r="AN44" s="241"/>
      <c r="AO44" s="251"/>
      <c r="AP44" s="316">
        <f>+AP47+$D44</f>
        <v>143000</v>
      </c>
      <c r="AQ44" s="241"/>
      <c r="AR44" s="251"/>
      <c r="AS44" s="316">
        <f>+AS47+$D44</f>
        <v>141000</v>
      </c>
      <c r="AT44" s="241"/>
      <c r="AU44" s="251"/>
      <c r="AV44" s="318">
        <f>+AV47+$D44</f>
        <v>138000</v>
      </c>
      <c r="AW44" s="241"/>
      <c r="AX44" s="251"/>
      <c r="AY44" s="316">
        <f>+AY47+$D44</f>
        <v>141000</v>
      </c>
      <c r="AZ44" s="251"/>
      <c r="BA44" s="251"/>
      <c r="BB44" s="315">
        <f>+BB47+$D44</f>
        <v>141000</v>
      </c>
      <c r="BC44" s="478">
        <v>36</v>
      </c>
      <c r="BE44" s="30"/>
      <c r="BF44" s="31"/>
      <c r="BG44" s="31"/>
      <c r="BH44" s="23"/>
      <c r="BI44" s="23"/>
      <c r="BJ44" s="23"/>
      <c r="BK44" s="23"/>
      <c r="BL44" s="23"/>
      <c r="BM44" s="23"/>
    </row>
    <row r="45" spans="4:65" s="17" customFormat="1" ht="24" customHeight="1" thickBot="1" x14ac:dyDescent="0.35">
      <c r="D45" s="45"/>
      <c r="E45" s="39"/>
      <c r="F45" s="336"/>
      <c r="G45" s="290">
        <v>66.900000000000006</v>
      </c>
      <c r="H45" s="244"/>
      <c r="I45" s="253"/>
      <c r="J45" s="249">
        <v>54.3</v>
      </c>
      <c r="K45" s="244"/>
      <c r="L45" s="245"/>
      <c r="M45" s="290">
        <v>40.4</v>
      </c>
      <c r="N45" s="244"/>
      <c r="O45" s="253"/>
      <c r="P45" s="249">
        <v>40.4</v>
      </c>
      <c r="Q45" s="244"/>
      <c r="R45" s="253"/>
      <c r="S45" s="249">
        <v>54.1</v>
      </c>
      <c r="T45" s="244"/>
      <c r="U45" s="245"/>
      <c r="V45" s="310">
        <v>67.3</v>
      </c>
      <c r="W45" s="244"/>
      <c r="X45" s="245"/>
      <c r="Y45" s="290">
        <v>35.6</v>
      </c>
      <c r="Z45" s="244"/>
      <c r="AA45" s="253"/>
      <c r="AB45" s="484">
        <v>31.4</v>
      </c>
      <c r="AC45" s="485"/>
      <c r="AD45" s="486"/>
      <c r="AE45" s="310">
        <v>67.3</v>
      </c>
      <c r="AF45" s="247"/>
      <c r="AG45" s="248"/>
      <c r="AH45" s="310">
        <v>54.1</v>
      </c>
      <c r="AI45" s="247"/>
      <c r="AJ45" s="248"/>
      <c r="AK45" s="310">
        <v>40.4</v>
      </c>
      <c r="AL45" s="247"/>
      <c r="AM45" s="248"/>
      <c r="AN45" s="396">
        <v>40.4</v>
      </c>
      <c r="AO45" s="247"/>
      <c r="AP45" s="248"/>
      <c r="AQ45" s="310">
        <v>54.3</v>
      </c>
      <c r="AR45" s="247"/>
      <c r="AS45" s="248"/>
      <c r="AT45" s="310">
        <v>66.900000000000006</v>
      </c>
      <c r="AU45" s="247"/>
      <c r="AV45" s="289"/>
      <c r="AW45" s="243">
        <v>34.6</v>
      </c>
      <c r="AX45" s="244"/>
      <c r="AY45" s="245"/>
      <c r="AZ45" s="290">
        <v>34.6</v>
      </c>
      <c r="BA45" s="244"/>
      <c r="BB45" s="253"/>
      <c r="BC45" s="478"/>
      <c r="BE45" s="30"/>
      <c r="BF45" s="30"/>
      <c r="BG45" s="30"/>
      <c r="BH45" s="23"/>
      <c r="BI45" s="23"/>
      <c r="BJ45" s="23"/>
      <c r="BK45" s="23"/>
      <c r="BL45" s="23"/>
      <c r="BM45" s="23"/>
    </row>
    <row r="46" spans="4:65" s="17" customFormat="1" ht="24" customHeight="1" x14ac:dyDescent="0.3">
      <c r="D46" s="45"/>
      <c r="E46" s="39"/>
      <c r="F46" s="342"/>
      <c r="G46" s="288">
        <v>502</v>
      </c>
      <c r="H46" s="239" t="s">
        <v>57</v>
      </c>
      <c r="I46" s="252">
        <f>I47*G48</f>
        <v>9031500</v>
      </c>
      <c r="J46" s="238">
        <v>503</v>
      </c>
      <c r="K46" s="395" t="s">
        <v>58</v>
      </c>
      <c r="L46" s="240">
        <f>L47*J48</f>
        <v>7439100</v>
      </c>
      <c r="M46" s="288">
        <v>504</v>
      </c>
      <c r="N46" s="239" t="s">
        <v>2</v>
      </c>
      <c r="O46" s="252">
        <f>O47*M48</f>
        <v>5656000</v>
      </c>
      <c r="P46" s="238">
        <v>505</v>
      </c>
      <c r="Q46" s="239" t="s">
        <v>2</v>
      </c>
      <c r="R46" s="252">
        <f>R47*P48</f>
        <v>5656000</v>
      </c>
      <c r="S46" s="238">
        <v>506</v>
      </c>
      <c r="T46" s="239" t="s">
        <v>58</v>
      </c>
      <c r="U46" s="240">
        <f>U47*S48</f>
        <v>7411700</v>
      </c>
      <c r="V46" s="238">
        <v>507</v>
      </c>
      <c r="W46" s="239" t="s">
        <v>57</v>
      </c>
      <c r="X46" s="240">
        <f>X47*V48</f>
        <v>9085500</v>
      </c>
      <c r="Y46" s="288">
        <v>508</v>
      </c>
      <c r="Z46" s="239" t="s">
        <v>59</v>
      </c>
      <c r="AA46" s="240">
        <f>AA47*Y48</f>
        <v>4984000</v>
      </c>
      <c r="AB46" s="481">
        <v>509</v>
      </c>
      <c r="AC46" s="479" t="s">
        <v>59</v>
      </c>
      <c r="AD46" s="320">
        <f>AD47*AB48</f>
        <v>0</v>
      </c>
      <c r="AE46" s="238">
        <v>510</v>
      </c>
      <c r="AF46" s="239" t="s">
        <v>57</v>
      </c>
      <c r="AG46" s="240">
        <f>AG47*AE48</f>
        <v>9220100</v>
      </c>
      <c r="AH46" s="238">
        <v>511</v>
      </c>
      <c r="AI46" s="239" t="s">
        <v>58</v>
      </c>
      <c r="AJ46" s="240">
        <f>AJ47*AH48</f>
        <v>7574000</v>
      </c>
      <c r="AK46" s="238">
        <v>512</v>
      </c>
      <c r="AL46" s="239" t="s">
        <v>2</v>
      </c>
      <c r="AM46" s="252">
        <f>AM47*AK48</f>
        <v>5736800</v>
      </c>
      <c r="AN46" s="238">
        <v>513</v>
      </c>
      <c r="AO46" s="239" t="s">
        <v>2</v>
      </c>
      <c r="AP46" s="252">
        <f>AP47*AN48</f>
        <v>5736800</v>
      </c>
      <c r="AQ46" s="238">
        <v>514</v>
      </c>
      <c r="AR46" s="239" t="s">
        <v>58</v>
      </c>
      <c r="AS46" s="252">
        <f>AS47*AQ48</f>
        <v>7602000</v>
      </c>
      <c r="AT46" s="238">
        <v>515</v>
      </c>
      <c r="AU46" s="239" t="s">
        <v>57</v>
      </c>
      <c r="AV46" s="252">
        <f>AV47*AT48</f>
        <v>9165300</v>
      </c>
      <c r="AW46" s="238">
        <v>516</v>
      </c>
      <c r="AX46" s="239" t="s">
        <v>59</v>
      </c>
      <c r="AY46" s="240">
        <f>AY47*AW48</f>
        <v>4844000</v>
      </c>
      <c r="AZ46" s="288">
        <v>517</v>
      </c>
      <c r="BA46" s="239" t="s">
        <v>59</v>
      </c>
      <c r="BB46" s="252">
        <f>BB47*AZ48</f>
        <v>4844000</v>
      </c>
      <c r="BC46" s="480"/>
    </row>
    <row r="47" spans="4:65" s="17" customFormat="1" ht="24" customHeight="1" x14ac:dyDescent="0.3">
      <c r="D47" s="45">
        <f>+D50</f>
        <v>1000</v>
      </c>
      <c r="E47" s="39"/>
      <c r="F47" s="336">
        <v>35</v>
      </c>
      <c r="G47" s="291"/>
      <c r="H47" s="251"/>
      <c r="I47" s="318">
        <f>+I50+D47</f>
        <v>135000</v>
      </c>
      <c r="J47" s="241"/>
      <c r="K47" s="251"/>
      <c r="L47" s="316">
        <f>+L50+$D47</f>
        <v>137000</v>
      </c>
      <c r="M47" s="251"/>
      <c r="N47" s="251"/>
      <c r="O47" s="316">
        <f>+O50+$D47</f>
        <v>140000</v>
      </c>
      <c r="P47" s="241"/>
      <c r="Q47" s="251"/>
      <c r="R47" s="316">
        <f>+R50+$D47</f>
        <v>140000</v>
      </c>
      <c r="S47" s="241"/>
      <c r="T47" s="251"/>
      <c r="U47" s="316">
        <f>+U50+$D47</f>
        <v>137000</v>
      </c>
      <c r="V47" s="241"/>
      <c r="W47" s="251"/>
      <c r="X47" s="316">
        <f>+X50+$D47</f>
        <v>135000</v>
      </c>
      <c r="Y47" s="251"/>
      <c r="Z47" s="251"/>
      <c r="AA47" s="316">
        <f>+AA50+$D47</f>
        <v>140000</v>
      </c>
      <c r="AB47" s="483"/>
      <c r="AC47" s="474"/>
      <c r="AD47" s="322"/>
      <c r="AE47" s="241"/>
      <c r="AF47" s="251"/>
      <c r="AG47" s="316">
        <f>+AG50+$D47</f>
        <v>137000</v>
      </c>
      <c r="AH47" s="241"/>
      <c r="AI47" s="251"/>
      <c r="AJ47" s="316">
        <f>+AJ50+$D47</f>
        <v>140000</v>
      </c>
      <c r="AK47" s="241"/>
      <c r="AL47" s="251"/>
      <c r="AM47" s="316">
        <f>+AM50+$D47</f>
        <v>142000</v>
      </c>
      <c r="AN47" s="241"/>
      <c r="AO47" s="251"/>
      <c r="AP47" s="316">
        <f>+AP50+$D47</f>
        <v>142000</v>
      </c>
      <c r="AQ47" s="241"/>
      <c r="AR47" s="251"/>
      <c r="AS47" s="316">
        <f>+AS50+$D47</f>
        <v>140000</v>
      </c>
      <c r="AT47" s="241"/>
      <c r="AU47" s="251"/>
      <c r="AV47" s="318">
        <f>+AV50+$D47</f>
        <v>137000</v>
      </c>
      <c r="AW47" s="241"/>
      <c r="AX47" s="251"/>
      <c r="AY47" s="316">
        <f>+AY50+$D47</f>
        <v>140000</v>
      </c>
      <c r="AZ47" s="251"/>
      <c r="BA47" s="251"/>
      <c r="BB47" s="315">
        <f>+BB50+$D47</f>
        <v>140000</v>
      </c>
      <c r="BC47" s="478">
        <v>35</v>
      </c>
      <c r="BE47" s="30"/>
      <c r="BF47" s="31"/>
      <c r="BG47" s="31"/>
      <c r="BH47" s="23"/>
      <c r="BI47" s="23"/>
      <c r="BJ47" s="23"/>
      <c r="BK47" s="23"/>
      <c r="BL47" s="23"/>
      <c r="BM47" s="23"/>
    </row>
    <row r="48" spans="4:65" s="17" customFormat="1" ht="24" customHeight="1" thickBot="1" x14ac:dyDescent="0.35">
      <c r="D48" s="45"/>
      <c r="E48" s="39"/>
      <c r="F48" s="336"/>
      <c r="G48" s="290">
        <v>66.900000000000006</v>
      </c>
      <c r="H48" s="244"/>
      <c r="I48" s="253"/>
      <c r="J48" s="249">
        <v>54.3</v>
      </c>
      <c r="K48" s="244"/>
      <c r="L48" s="245"/>
      <c r="M48" s="290">
        <v>40.4</v>
      </c>
      <c r="N48" s="244"/>
      <c r="O48" s="253"/>
      <c r="P48" s="249">
        <v>40.4</v>
      </c>
      <c r="Q48" s="244"/>
      <c r="R48" s="253"/>
      <c r="S48" s="249">
        <v>54.1</v>
      </c>
      <c r="T48" s="244"/>
      <c r="U48" s="245"/>
      <c r="V48" s="310">
        <v>67.3</v>
      </c>
      <c r="W48" s="244"/>
      <c r="X48" s="245"/>
      <c r="Y48" s="290">
        <v>35.6</v>
      </c>
      <c r="Z48" s="244"/>
      <c r="AA48" s="253"/>
      <c r="AB48" s="484">
        <v>31.4</v>
      </c>
      <c r="AC48" s="485"/>
      <c r="AD48" s="486"/>
      <c r="AE48" s="310">
        <v>67.3</v>
      </c>
      <c r="AF48" s="247"/>
      <c r="AG48" s="248"/>
      <c r="AH48" s="310">
        <v>54.1</v>
      </c>
      <c r="AI48" s="247"/>
      <c r="AJ48" s="248"/>
      <c r="AK48" s="310">
        <v>40.4</v>
      </c>
      <c r="AL48" s="247"/>
      <c r="AM48" s="248"/>
      <c r="AN48" s="396">
        <v>40.4</v>
      </c>
      <c r="AO48" s="247"/>
      <c r="AP48" s="248"/>
      <c r="AQ48" s="310">
        <v>54.3</v>
      </c>
      <c r="AR48" s="247"/>
      <c r="AS48" s="248"/>
      <c r="AT48" s="310">
        <v>66.900000000000006</v>
      </c>
      <c r="AU48" s="247"/>
      <c r="AV48" s="289"/>
      <c r="AW48" s="243">
        <v>34.6</v>
      </c>
      <c r="AX48" s="244"/>
      <c r="AY48" s="245"/>
      <c r="AZ48" s="290">
        <v>34.6</v>
      </c>
      <c r="BA48" s="244"/>
      <c r="BB48" s="253"/>
      <c r="BC48" s="478"/>
      <c r="BE48" s="30"/>
      <c r="BF48" s="30"/>
      <c r="BG48" s="30"/>
      <c r="BH48" s="23"/>
      <c r="BI48" s="23"/>
      <c r="BJ48" s="23"/>
      <c r="BK48" s="23"/>
      <c r="BL48" s="23"/>
      <c r="BM48" s="23"/>
    </row>
    <row r="49" spans="4:65" s="17" customFormat="1" ht="24" customHeight="1" x14ac:dyDescent="0.3">
      <c r="D49" s="45"/>
      <c r="E49" s="39"/>
      <c r="F49" s="342"/>
      <c r="G49" s="288">
        <v>486</v>
      </c>
      <c r="H49" s="239" t="s">
        <v>57</v>
      </c>
      <c r="I49" s="252">
        <f>I50*G51</f>
        <v>8964600</v>
      </c>
      <c r="J49" s="238">
        <v>487</v>
      </c>
      <c r="K49" s="395" t="s">
        <v>58</v>
      </c>
      <c r="L49" s="240">
        <f>L50*J51</f>
        <v>7384800</v>
      </c>
      <c r="M49" s="288">
        <v>488</v>
      </c>
      <c r="N49" s="239" t="s">
        <v>2</v>
      </c>
      <c r="O49" s="252">
        <f>O50*M51</f>
        <v>5615600</v>
      </c>
      <c r="P49" s="238">
        <v>489</v>
      </c>
      <c r="Q49" s="239" t="s">
        <v>2</v>
      </c>
      <c r="R49" s="252">
        <f>R50*P51</f>
        <v>5615600</v>
      </c>
      <c r="S49" s="238">
        <v>490</v>
      </c>
      <c r="T49" s="239" t="s">
        <v>58</v>
      </c>
      <c r="U49" s="240">
        <f>U50*S51</f>
        <v>7357600</v>
      </c>
      <c r="V49" s="238">
        <v>491</v>
      </c>
      <c r="W49" s="239" t="s">
        <v>57</v>
      </c>
      <c r="X49" s="240">
        <f>X50*V51</f>
        <v>9018200</v>
      </c>
      <c r="Y49" s="288">
        <v>492</v>
      </c>
      <c r="Z49" s="239" t="s">
        <v>59</v>
      </c>
      <c r="AA49" s="240">
        <f>AA50*Y51</f>
        <v>4948400</v>
      </c>
      <c r="AB49" s="481">
        <v>493</v>
      </c>
      <c r="AC49" s="479" t="s">
        <v>59</v>
      </c>
      <c r="AD49" s="320">
        <f>AD50*AB51</f>
        <v>0</v>
      </c>
      <c r="AE49" s="238">
        <v>494</v>
      </c>
      <c r="AF49" s="239" t="s">
        <v>57</v>
      </c>
      <c r="AG49" s="240">
        <f>AG50*AE51</f>
        <v>9152800</v>
      </c>
      <c r="AH49" s="238">
        <v>495</v>
      </c>
      <c r="AI49" s="239" t="s">
        <v>58</v>
      </c>
      <c r="AJ49" s="240">
        <f>AJ50*AH51</f>
        <v>7519900</v>
      </c>
      <c r="AK49" s="238">
        <v>496</v>
      </c>
      <c r="AL49" s="239" t="s">
        <v>2</v>
      </c>
      <c r="AM49" s="252">
        <f>AM50*AK51</f>
        <v>5696400</v>
      </c>
      <c r="AN49" s="238">
        <v>497</v>
      </c>
      <c r="AO49" s="239" t="s">
        <v>2</v>
      </c>
      <c r="AP49" s="252">
        <f>AP50*AN51</f>
        <v>5696400</v>
      </c>
      <c r="AQ49" s="238">
        <v>498</v>
      </c>
      <c r="AR49" s="239" t="s">
        <v>58</v>
      </c>
      <c r="AS49" s="252">
        <f>AS50*AQ51</f>
        <v>7547700</v>
      </c>
      <c r="AT49" s="238">
        <v>499</v>
      </c>
      <c r="AU49" s="239" t="s">
        <v>57</v>
      </c>
      <c r="AV49" s="252">
        <f>AV50*AT51</f>
        <v>9098400</v>
      </c>
      <c r="AW49" s="238">
        <v>500</v>
      </c>
      <c r="AX49" s="239" t="s">
        <v>59</v>
      </c>
      <c r="AY49" s="240">
        <f>AY50*AW51</f>
        <v>4809400</v>
      </c>
      <c r="AZ49" s="288">
        <v>501</v>
      </c>
      <c r="BA49" s="239" t="s">
        <v>59</v>
      </c>
      <c r="BB49" s="252">
        <f>BB50*AZ51</f>
        <v>4809400</v>
      </c>
      <c r="BC49" s="480"/>
    </row>
    <row r="50" spans="4:65" s="17" customFormat="1" ht="24" customHeight="1" x14ac:dyDescent="0.3">
      <c r="D50" s="45">
        <f>+D53</f>
        <v>1000</v>
      </c>
      <c r="E50" s="39"/>
      <c r="F50" s="336">
        <v>34</v>
      </c>
      <c r="G50" s="291"/>
      <c r="H50" s="251"/>
      <c r="I50" s="318">
        <f>+I53+D50</f>
        <v>134000</v>
      </c>
      <c r="J50" s="241"/>
      <c r="K50" s="251"/>
      <c r="L50" s="316">
        <f>+L53+$D50</f>
        <v>136000</v>
      </c>
      <c r="M50" s="251"/>
      <c r="N50" s="251"/>
      <c r="O50" s="316">
        <f>+O53+$D50</f>
        <v>139000</v>
      </c>
      <c r="P50" s="241"/>
      <c r="Q50" s="251"/>
      <c r="R50" s="316">
        <f>+R53+$D50</f>
        <v>139000</v>
      </c>
      <c r="S50" s="241"/>
      <c r="T50" s="251"/>
      <c r="U50" s="316">
        <f>+U53+$D50</f>
        <v>136000</v>
      </c>
      <c r="V50" s="241"/>
      <c r="W50" s="251"/>
      <c r="X50" s="316">
        <f>+X53+$D50</f>
        <v>134000</v>
      </c>
      <c r="Y50" s="251"/>
      <c r="Z50" s="251"/>
      <c r="AA50" s="316">
        <f>+AA53+$D50</f>
        <v>139000</v>
      </c>
      <c r="AB50" s="483"/>
      <c r="AC50" s="474"/>
      <c r="AD50" s="322"/>
      <c r="AE50" s="241"/>
      <c r="AF50" s="251"/>
      <c r="AG50" s="316">
        <f>+AG53+$D50</f>
        <v>136000</v>
      </c>
      <c r="AH50" s="241"/>
      <c r="AI50" s="251"/>
      <c r="AJ50" s="316">
        <f>+AJ53+$D50</f>
        <v>139000</v>
      </c>
      <c r="AK50" s="241"/>
      <c r="AL50" s="251"/>
      <c r="AM50" s="316">
        <f>+AM53+$D50</f>
        <v>141000</v>
      </c>
      <c r="AN50" s="241"/>
      <c r="AO50" s="251"/>
      <c r="AP50" s="316">
        <f>+AP53+$D50</f>
        <v>141000</v>
      </c>
      <c r="AQ50" s="241"/>
      <c r="AR50" s="251"/>
      <c r="AS50" s="316">
        <f>+AS53+$D50</f>
        <v>139000</v>
      </c>
      <c r="AT50" s="241"/>
      <c r="AU50" s="251"/>
      <c r="AV50" s="318">
        <f>+AV53+$D50</f>
        <v>136000</v>
      </c>
      <c r="AW50" s="241"/>
      <c r="AX50" s="251"/>
      <c r="AY50" s="316">
        <f>+AY53+$D50</f>
        <v>139000</v>
      </c>
      <c r="AZ50" s="251"/>
      <c r="BA50" s="251"/>
      <c r="BB50" s="315">
        <f>+BB53+$D50</f>
        <v>139000</v>
      </c>
      <c r="BC50" s="478">
        <v>34</v>
      </c>
      <c r="BE50" s="30"/>
      <c r="BF50" s="31"/>
      <c r="BG50" s="31"/>
      <c r="BH50" s="23"/>
      <c r="BI50" s="23"/>
      <c r="BJ50" s="23"/>
      <c r="BK50" s="23"/>
      <c r="BL50" s="23"/>
      <c r="BM50" s="23"/>
    </row>
    <row r="51" spans="4:65" s="17" customFormat="1" ht="24" customHeight="1" thickBot="1" x14ac:dyDescent="0.35">
      <c r="D51" s="45"/>
      <c r="E51" s="39"/>
      <c r="F51" s="336"/>
      <c r="G51" s="290">
        <v>66.900000000000006</v>
      </c>
      <c r="H51" s="244"/>
      <c r="I51" s="253"/>
      <c r="J51" s="249">
        <v>54.3</v>
      </c>
      <c r="K51" s="244"/>
      <c r="L51" s="245"/>
      <c r="M51" s="290">
        <v>40.4</v>
      </c>
      <c r="N51" s="244"/>
      <c r="O51" s="253"/>
      <c r="P51" s="249">
        <v>40.4</v>
      </c>
      <c r="Q51" s="244"/>
      <c r="R51" s="253"/>
      <c r="S51" s="249">
        <v>54.1</v>
      </c>
      <c r="T51" s="244"/>
      <c r="U51" s="245"/>
      <c r="V51" s="310">
        <v>67.3</v>
      </c>
      <c r="W51" s="244"/>
      <c r="X51" s="245"/>
      <c r="Y51" s="290">
        <v>35.6</v>
      </c>
      <c r="Z51" s="244"/>
      <c r="AA51" s="253"/>
      <c r="AB51" s="484">
        <v>31.4</v>
      </c>
      <c r="AC51" s="485"/>
      <c r="AD51" s="486"/>
      <c r="AE51" s="310">
        <v>67.3</v>
      </c>
      <c r="AF51" s="247"/>
      <c r="AG51" s="248"/>
      <c r="AH51" s="310">
        <v>54.1</v>
      </c>
      <c r="AI51" s="247"/>
      <c r="AJ51" s="248"/>
      <c r="AK51" s="310">
        <v>40.4</v>
      </c>
      <c r="AL51" s="247"/>
      <c r="AM51" s="248"/>
      <c r="AN51" s="396">
        <v>40.4</v>
      </c>
      <c r="AO51" s="247"/>
      <c r="AP51" s="248"/>
      <c r="AQ51" s="310">
        <v>54.3</v>
      </c>
      <c r="AR51" s="247"/>
      <c r="AS51" s="248"/>
      <c r="AT51" s="310">
        <v>66.900000000000006</v>
      </c>
      <c r="AU51" s="247"/>
      <c r="AV51" s="289"/>
      <c r="AW51" s="243">
        <v>34.6</v>
      </c>
      <c r="AX51" s="244"/>
      <c r="AY51" s="245"/>
      <c r="AZ51" s="290">
        <v>34.6</v>
      </c>
      <c r="BA51" s="244"/>
      <c r="BB51" s="253"/>
      <c r="BC51" s="478"/>
      <c r="BE51" s="30"/>
      <c r="BF51" s="30"/>
      <c r="BG51" s="30"/>
      <c r="BH51" s="23"/>
      <c r="BI51" s="23"/>
      <c r="BJ51" s="23"/>
      <c r="BK51" s="23"/>
      <c r="BL51" s="23"/>
      <c r="BM51" s="23"/>
    </row>
    <row r="52" spans="4:65" s="17" customFormat="1" ht="24" customHeight="1" x14ac:dyDescent="0.3">
      <c r="D52" s="45"/>
      <c r="E52" s="39"/>
      <c r="F52" s="342"/>
      <c r="G52" s="288">
        <v>470</v>
      </c>
      <c r="H52" s="239" t="s">
        <v>57</v>
      </c>
      <c r="I52" s="252">
        <f>I53*G54</f>
        <v>8897700</v>
      </c>
      <c r="J52" s="238">
        <v>471</v>
      </c>
      <c r="K52" s="395" t="s">
        <v>58</v>
      </c>
      <c r="L52" s="240">
        <f>L53*J54</f>
        <v>7330500</v>
      </c>
      <c r="M52" s="288">
        <v>472</v>
      </c>
      <c r="N52" s="239" t="s">
        <v>2</v>
      </c>
      <c r="O52" s="252">
        <f>O53*M54</f>
        <v>5575200</v>
      </c>
      <c r="P52" s="238">
        <v>473</v>
      </c>
      <c r="Q52" s="239" t="s">
        <v>2</v>
      </c>
      <c r="R52" s="252">
        <f>R53*P54</f>
        <v>5575200</v>
      </c>
      <c r="S52" s="238">
        <v>474</v>
      </c>
      <c r="T52" s="239" t="s">
        <v>58</v>
      </c>
      <c r="U52" s="240">
        <f>U53*S54</f>
        <v>7303500</v>
      </c>
      <c r="V52" s="238">
        <v>475</v>
      </c>
      <c r="W52" s="239" t="s">
        <v>57</v>
      </c>
      <c r="X52" s="240">
        <f>X53*V54</f>
        <v>8950900</v>
      </c>
      <c r="Y52" s="288">
        <v>476</v>
      </c>
      <c r="Z52" s="239" t="s">
        <v>59</v>
      </c>
      <c r="AA52" s="240">
        <f>AA53*Y54</f>
        <v>4912800</v>
      </c>
      <c r="AB52" s="481">
        <v>477</v>
      </c>
      <c r="AC52" s="479" t="s">
        <v>59</v>
      </c>
      <c r="AD52" s="320">
        <f>AD53*AB54</f>
        <v>0</v>
      </c>
      <c r="AE52" s="238">
        <v>478</v>
      </c>
      <c r="AF52" s="239" t="s">
        <v>57</v>
      </c>
      <c r="AG52" s="240">
        <f>AG53*AE54</f>
        <v>9085500</v>
      </c>
      <c r="AH52" s="238">
        <v>479</v>
      </c>
      <c r="AI52" s="239" t="s">
        <v>58</v>
      </c>
      <c r="AJ52" s="240">
        <f>AJ53*AH54</f>
        <v>7465800</v>
      </c>
      <c r="AK52" s="238">
        <v>480</v>
      </c>
      <c r="AL52" s="239" t="s">
        <v>2</v>
      </c>
      <c r="AM52" s="252">
        <f>AM53*AK54</f>
        <v>5656000</v>
      </c>
      <c r="AN52" s="238">
        <v>481</v>
      </c>
      <c r="AO52" s="239" t="s">
        <v>2</v>
      </c>
      <c r="AP52" s="252">
        <f>AP53*AN54</f>
        <v>5656000</v>
      </c>
      <c r="AQ52" s="238">
        <v>482</v>
      </c>
      <c r="AR52" s="239" t="s">
        <v>58</v>
      </c>
      <c r="AS52" s="252">
        <f>AS53*AQ54</f>
        <v>7493400</v>
      </c>
      <c r="AT52" s="238">
        <v>483</v>
      </c>
      <c r="AU52" s="239" t="s">
        <v>57</v>
      </c>
      <c r="AV52" s="252">
        <f>AV53*AT54</f>
        <v>9031500</v>
      </c>
      <c r="AW52" s="238">
        <v>484</v>
      </c>
      <c r="AX52" s="239" t="s">
        <v>59</v>
      </c>
      <c r="AY52" s="240">
        <f>AY53*AW54</f>
        <v>4774800</v>
      </c>
      <c r="AZ52" s="288">
        <v>485</v>
      </c>
      <c r="BA52" s="239" t="s">
        <v>59</v>
      </c>
      <c r="BB52" s="252">
        <f>BB53*AZ54</f>
        <v>4774800</v>
      </c>
      <c r="BC52" s="480"/>
    </row>
    <row r="53" spans="4:65" s="17" customFormat="1" ht="24" customHeight="1" x14ac:dyDescent="0.3">
      <c r="D53" s="45">
        <f>+D56</f>
        <v>1000</v>
      </c>
      <c r="E53" s="39"/>
      <c r="F53" s="336">
        <v>33</v>
      </c>
      <c r="G53" s="291"/>
      <c r="H53" s="251"/>
      <c r="I53" s="318">
        <f>+I56+D53</f>
        <v>133000</v>
      </c>
      <c r="J53" s="241"/>
      <c r="K53" s="251"/>
      <c r="L53" s="316">
        <f>+L56+$D53</f>
        <v>135000</v>
      </c>
      <c r="M53" s="251"/>
      <c r="N53" s="251"/>
      <c r="O53" s="316">
        <f>+O56+$D53</f>
        <v>138000</v>
      </c>
      <c r="P53" s="241"/>
      <c r="Q53" s="251"/>
      <c r="R53" s="316">
        <f>+R56+$D53</f>
        <v>138000</v>
      </c>
      <c r="S53" s="241"/>
      <c r="T53" s="251"/>
      <c r="U53" s="316">
        <f>+U56+$D53</f>
        <v>135000</v>
      </c>
      <c r="V53" s="241"/>
      <c r="W53" s="251"/>
      <c r="X53" s="316">
        <f>+X56+$D53</f>
        <v>133000</v>
      </c>
      <c r="Y53" s="251"/>
      <c r="Z53" s="251"/>
      <c r="AA53" s="316">
        <f>+AA56+$D53</f>
        <v>138000</v>
      </c>
      <c r="AB53" s="483"/>
      <c r="AC53" s="474"/>
      <c r="AD53" s="322"/>
      <c r="AE53" s="241"/>
      <c r="AF53" s="251"/>
      <c r="AG53" s="316">
        <f>+AG56+$D53</f>
        <v>135000</v>
      </c>
      <c r="AH53" s="241"/>
      <c r="AI53" s="251"/>
      <c r="AJ53" s="316">
        <f>+AJ56+$D53</f>
        <v>138000</v>
      </c>
      <c r="AK53" s="241"/>
      <c r="AL53" s="251"/>
      <c r="AM53" s="316">
        <f>+AM56+$D53</f>
        <v>140000</v>
      </c>
      <c r="AN53" s="241"/>
      <c r="AO53" s="251"/>
      <c r="AP53" s="316">
        <f>+AP56+$D53</f>
        <v>140000</v>
      </c>
      <c r="AQ53" s="241"/>
      <c r="AR53" s="251"/>
      <c r="AS53" s="316">
        <f>+AS56+$D53</f>
        <v>138000</v>
      </c>
      <c r="AT53" s="241"/>
      <c r="AU53" s="251"/>
      <c r="AV53" s="318">
        <f>+AV56+$D53</f>
        <v>135000</v>
      </c>
      <c r="AW53" s="241"/>
      <c r="AX53" s="251"/>
      <c r="AY53" s="316">
        <f>+AY56+$D53</f>
        <v>138000</v>
      </c>
      <c r="AZ53" s="251"/>
      <c r="BA53" s="251"/>
      <c r="BB53" s="315">
        <f>+BB56+$D53</f>
        <v>138000</v>
      </c>
      <c r="BC53" s="478">
        <v>33</v>
      </c>
      <c r="BE53" s="30"/>
      <c r="BF53" s="31"/>
      <c r="BG53" s="31"/>
      <c r="BH53" s="23"/>
      <c r="BI53" s="23"/>
      <c r="BJ53" s="23"/>
      <c r="BK53" s="23"/>
      <c r="BL53" s="23"/>
      <c r="BM53" s="23"/>
    </row>
    <row r="54" spans="4:65" s="17" customFormat="1" ht="24" customHeight="1" thickBot="1" x14ac:dyDescent="0.35">
      <c r="D54" s="45"/>
      <c r="E54" s="39"/>
      <c r="F54" s="336"/>
      <c r="G54" s="290">
        <v>66.900000000000006</v>
      </c>
      <c r="H54" s="244"/>
      <c r="I54" s="253"/>
      <c r="J54" s="249">
        <v>54.3</v>
      </c>
      <c r="K54" s="244"/>
      <c r="L54" s="245"/>
      <c r="M54" s="290">
        <v>40.4</v>
      </c>
      <c r="N54" s="244"/>
      <c r="O54" s="253"/>
      <c r="P54" s="249">
        <v>40.4</v>
      </c>
      <c r="Q54" s="244"/>
      <c r="R54" s="253"/>
      <c r="S54" s="249">
        <v>54.1</v>
      </c>
      <c r="T54" s="244"/>
      <c r="U54" s="245"/>
      <c r="V54" s="310">
        <v>67.3</v>
      </c>
      <c r="W54" s="244"/>
      <c r="X54" s="245"/>
      <c r="Y54" s="290">
        <v>35.6</v>
      </c>
      <c r="Z54" s="244"/>
      <c r="AA54" s="253"/>
      <c r="AB54" s="484">
        <v>31.4</v>
      </c>
      <c r="AC54" s="485"/>
      <c r="AD54" s="486"/>
      <c r="AE54" s="310">
        <v>67.3</v>
      </c>
      <c r="AF54" s="247"/>
      <c r="AG54" s="248"/>
      <c r="AH54" s="310">
        <v>54.1</v>
      </c>
      <c r="AI54" s="247"/>
      <c r="AJ54" s="248"/>
      <c r="AK54" s="310">
        <v>40.4</v>
      </c>
      <c r="AL54" s="247"/>
      <c r="AM54" s="248"/>
      <c r="AN54" s="396">
        <v>40.4</v>
      </c>
      <c r="AO54" s="247"/>
      <c r="AP54" s="248"/>
      <c r="AQ54" s="310">
        <v>54.3</v>
      </c>
      <c r="AR54" s="247"/>
      <c r="AS54" s="248"/>
      <c r="AT54" s="310">
        <v>66.900000000000006</v>
      </c>
      <c r="AU54" s="247"/>
      <c r="AV54" s="289"/>
      <c r="AW54" s="243">
        <v>34.6</v>
      </c>
      <c r="AX54" s="244"/>
      <c r="AY54" s="245"/>
      <c r="AZ54" s="290">
        <v>34.6</v>
      </c>
      <c r="BA54" s="244"/>
      <c r="BB54" s="253"/>
      <c r="BC54" s="478"/>
      <c r="BE54" s="30"/>
      <c r="BF54" s="30"/>
      <c r="BG54" s="30"/>
      <c r="BH54" s="23"/>
      <c r="BI54" s="23"/>
      <c r="BJ54" s="23"/>
      <c r="BK54" s="23"/>
      <c r="BL54" s="23"/>
      <c r="BM54" s="23"/>
    </row>
    <row r="55" spans="4:65" s="17" customFormat="1" ht="24" customHeight="1" x14ac:dyDescent="0.3">
      <c r="D55" s="45"/>
      <c r="E55" s="39"/>
      <c r="F55" s="342"/>
      <c r="G55" s="288">
        <v>454</v>
      </c>
      <c r="H55" s="239" t="s">
        <v>57</v>
      </c>
      <c r="I55" s="252">
        <f>I56*G57</f>
        <v>8830800</v>
      </c>
      <c r="J55" s="238">
        <v>455</v>
      </c>
      <c r="K55" s="395" t="s">
        <v>58</v>
      </c>
      <c r="L55" s="240">
        <f>L56*J57</f>
        <v>7276200</v>
      </c>
      <c r="M55" s="288">
        <v>456</v>
      </c>
      <c r="N55" s="239" t="s">
        <v>2</v>
      </c>
      <c r="O55" s="252">
        <f>O56*M57</f>
        <v>5534800</v>
      </c>
      <c r="P55" s="238">
        <v>457</v>
      </c>
      <c r="Q55" s="239" t="s">
        <v>2</v>
      </c>
      <c r="R55" s="252">
        <f>R56*P57</f>
        <v>5534800</v>
      </c>
      <c r="S55" s="238">
        <v>458</v>
      </c>
      <c r="T55" s="239" t="s">
        <v>58</v>
      </c>
      <c r="U55" s="240">
        <f>U56*S57</f>
        <v>7249400</v>
      </c>
      <c r="V55" s="238">
        <v>459</v>
      </c>
      <c r="W55" s="239" t="s">
        <v>57</v>
      </c>
      <c r="X55" s="240">
        <f>X56*V57</f>
        <v>8883600</v>
      </c>
      <c r="Y55" s="288">
        <v>460</v>
      </c>
      <c r="Z55" s="239" t="s">
        <v>59</v>
      </c>
      <c r="AA55" s="240">
        <f>AA56*Y57</f>
        <v>4877200</v>
      </c>
      <c r="AB55" s="481">
        <v>461</v>
      </c>
      <c r="AC55" s="479" t="s">
        <v>59</v>
      </c>
      <c r="AD55" s="320">
        <f>AD56*AB57</f>
        <v>0</v>
      </c>
      <c r="AE55" s="238">
        <v>462</v>
      </c>
      <c r="AF55" s="239" t="s">
        <v>57</v>
      </c>
      <c r="AG55" s="240">
        <f>AG56*AE57</f>
        <v>9018200</v>
      </c>
      <c r="AH55" s="238">
        <v>463</v>
      </c>
      <c r="AI55" s="239" t="s">
        <v>58</v>
      </c>
      <c r="AJ55" s="240">
        <f>AJ56*AH57</f>
        <v>7411700</v>
      </c>
      <c r="AK55" s="238">
        <v>464</v>
      </c>
      <c r="AL55" s="239" t="s">
        <v>2</v>
      </c>
      <c r="AM55" s="252">
        <f>AM56*AK57</f>
        <v>5615600</v>
      </c>
      <c r="AN55" s="238">
        <v>465</v>
      </c>
      <c r="AO55" s="239" t="s">
        <v>2</v>
      </c>
      <c r="AP55" s="252">
        <f>AP56*AN57</f>
        <v>5615600</v>
      </c>
      <c r="AQ55" s="238">
        <v>466</v>
      </c>
      <c r="AR55" s="239" t="s">
        <v>58</v>
      </c>
      <c r="AS55" s="252">
        <f>AS56*AQ57</f>
        <v>7439100</v>
      </c>
      <c r="AT55" s="238">
        <v>467</v>
      </c>
      <c r="AU55" s="239" t="s">
        <v>57</v>
      </c>
      <c r="AV55" s="252">
        <f>AV56*AT57</f>
        <v>8964600</v>
      </c>
      <c r="AW55" s="238">
        <v>468</v>
      </c>
      <c r="AX55" s="239" t="s">
        <v>59</v>
      </c>
      <c r="AY55" s="240">
        <f>AY56*AW57</f>
        <v>4740200</v>
      </c>
      <c r="AZ55" s="288">
        <v>469</v>
      </c>
      <c r="BA55" s="239" t="s">
        <v>59</v>
      </c>
      <c r="BB55" s="252">
        <f>BB56*AZ57</f>
        <v>4740200</v>
      </c>
      <c r="BC55" s="480"/>
    </row>
    <row r="56" spans="4:65" s="17" customFormat="1" ht="24" customHeight="1" x14ac:dyDescent="0.3">
      <c r="D56" s="45">
        <f>+D59</f>
        <v>1000</v>
      </c>
      <c r="E56" s="39"/>
      <c r="F56" s="336">
        <v>32</v>
      </c>
      <c r="G56" s="291"/>
      <c r="H56" s="251"/>
      <c r="I56" s="318">
        <f>+I59+D56</f>
        <v>132000</v>
      </c>
      <c r="J56" s="241"/>
      <c r="K56" s="251"/>
      <c r="L56" s="316">
        <f>+L59+$D56</f>
        <v>134000</v>
      </c>
      <c r="M56" s="251"/>
      <c r="N56" s="251"/>
      <c r="O56" s="316">
        <f>+O59+$D56</f>
        <v>137000</v>
      </c>
      <c r="P56" s="241"/>
      <c r="Q56" s="251"/>
      <c r="R56" s="316">
        <f>+R59+$D56</f>
        <v>137000</v>
      </c>
      <c r="S56" s="241"/>
      <c r="T56" s="251"/>
      <c r="U56" s="316">
        <f>+U59+$D56</f>
        <v>134000</v>
      </c>
      <c r="V56" s="241"/>
      <c r="W56" s="251"/>
      <c r="X56" s="316">
        <f>+X59+$D56</f>
        <v>132000</v>
      </c>
      <c r="Y56" s="251"/>
      <c r="Z56" s="251"/>
      <c r="AA56" s="316">
        <f>+AA59+$D56</f>
        <v>137000</v>
      </c>
      <c r="AB56" s="483"/>
      <c r="AC56" s="474"/>
      <c r="AD56" s="322"/>
      <c r="AE56" s="241"/>
      <c r="AF56" s="251"/>
      <c r="AG56" s="316">
        <f>+AG59+$D56</f>
        <v>134000</v>
      </c>
      <c r="AH56" s="241"/>
      <c r="AI56" s="251"/>
      <c r="AJ56" s="316">
        <f>+AJ59+$D56</f>
        <v>137000</v>
      </c>
      <c r="AK56" s="241"/>
      <c r="AL56" s="251"/>
      <c r="AM56" s="316">
        <f>+AM59+$D56</f>
        <v>139000</v>
      </c>
      <c r="AN56" s="241"/>
      <c r="AO56" s="251"/>
      <c r="AP56" s="316">
        <f>+AP59+$D56</f>
        <v>139000</v>
      </c>
      <c r="AQ56" s="241"/>
      <c r="AR56" s="251"/>
      <c r="AS56" s="316">
        <f>+AS59+$D56</f>
        <v>137000</v>
      </c>
      <c r="AT56" s="241"/>
      <c r="AU56" s="251"/>
      <c r="AV56" s="318">
        <f>+AV59+$D56</f>
        <v>134000</v>
      </c>
      <c r="AW56" s="241"/>
      <c r="AX56" s="251"/>
      <c r="AY56" s="316">
        <f>+AY59+$D56</f>
        <v>137000</v>
      </c>
      <c r="AZ56" s="251"/>
      <c r="BA56" s="251"/>
      <c r="BB56" s="315">
        <f>+BB59+$D56</f>
        <v>137000</v>
      </c>
      <c r="BC56" s="478">
        <v>32</v>
      </c>
      <c r="BE56" s="30"/>
      <c r="BF56" s="31"/>
      <c r="BG56" s="31"/>
      <c r="BH56" s="23"/>
      <c r="BI56" s="23"/>
      <c r="BJ56" s="23"/>
      <c r="BK56" s="23"/>
      <c r="BL56" s="23"/>
      <c r="BM56" s="23"/>
    </row>
    <row r="57" spans="4:65" s="17" customFormat="1" ht="24" customHeight="1" thickBot="1" x14ac:dyDescent="0.35">
      <c r="D57" s="45"/>
      <c r="E57" s="39"/>
      <c r="F57" s="336"/>
      <c r="G57" s="290">
        <v>66.900000000000006</v>
      </c>
      <c r="H57" s="244"/>
      <c r="I57" s="253"/>
      <c r="J57" s="249">
        <v>54.3</v>
      </c>
      <c r="K57" s="244"/>
      <c r="L57" s="245"/>
      <c r="M57" s="290">
        <v>40.4</v>
      </c>
      <c r="N57" s="244"/>
      <c r="O57" s="253"/>
      <c r="P57" s="249">
        <v>40.4</v>
      </c>
      <c r="Q57" s="244"/>
      <c r="R57" s="253"/>
      <c r="S57" s="249">
        <v>54.1</v>
      </c>
      <c r="T57" s="244"/>
      <c r="U57" s="245"/>
      <c r="V57" s="310">
        <v>67.3</v>
      </c>
      <c r="W57" s="244"/>
      <c r="X57" s="245"/>
      <c r="Y57" s="290">
        <v>35.6</v>
      </c>
      <c r="Z57" s="244"/>
      <c r="AA57" s="253"/>
      <c r="AB57" s="484">
        <v>31.4</v>
      </c>
      <c r="AC57" s="485"/>
      <c r="AD57" s="486"/>
      <c r="AE57" s="310">
        <v>67.3</v>
      </c>
      <c r="AF57" s="247"/>
      <c r="AG57" s="248"/>
      <c r="AH57" s="310">
        <v>54.1</v>
      </c>
      <c r="AI57" s="247"/>
      <c r="AJ57" s="248"/>
      <c r="AK57" s="310">
        <v>40.4</v>
      </c>
      <c r="AL57" s="247"/>
      <c r="AM57" s="248"/>
      <c r="AN57" s="396">
        <v>40.4</v>
      </c>
      <c r="AO57" s="247"/>
      <c r="AP57" s="248"/>
      <c r="AQ57" s="310">
        <v>54.3</v>
      </c>
      <c r="AR57" s="247"/>
      <c r="AS57" s="248"/>
      <c r="AT57" s="310">
        <v>66.900000000000006</v>
      </c>
      <c r="AU57" s="247"/>
      <c r="AV57" s="289"/>
      <c r="AW57" s="243">
        <v>34.6</v>
      </c>
      <c r="AX57" s="244"/>
      <c r="AY57" s="245"/>
      <c r="AZ57" s="290">
        <v>34.6</v>
      </c>
      <c r="BA57" s="244"/>
      <c r="BB57" s="253"/>
      <c r="BC57" s="478"/>
      <c r="BE57" s="30"/>
      <c r="BF57" s="30"/>
      <c r="BG57" s="30"/>
      <c r="BH57" s="23"/>
      <c r="BI57" s="23"/>
      <c r="BJ57" s="23"/>
      <c r="BK57" s="23"/>
      <c r="BL57" s="23"/>
      <c r="BM57" s="23"/>
    </row>
    <row r="58" spans="4:65" s="17" customFormat="1" ht="24" customHeight="1" x14ac:dyDescent="0.3">
      <c r="D58" s="45"/>
      <c r="E58" s="39"/>
      <c r="F58" s="342"/>
      <c r="G58" s="288">
        <v>438</v>
      </c>
      <c r="H58" s="239" t="s">
        <v>57</v>
      </c>
      <c r="I58" s="252">
        <f>I59*G60</f>
        <v>8763900</v>
      </c>
      <c r="J58" s="238">
        <v>439</v>
      </c>
      <c r="K58" s="395" t="s">
        <v>58</v>
      </c>
      <c r="L58" s="240">
        <f>L59*J60</f>
        <v>7221900</v>
      </c>
      <c r="M58" s="288">
        <v>440</v>
      </c>
      <c r="N58" s="239" t="s">
        <v>2</v>
      </c>
      <c r="O58" s="252">
        <f>O59*M60</f>
        <v>5494400</v>
      </c>
      <c r="P58" s="238">
        <v>441</v>
      </c>
      <c r="Q58" s="239" t="s">
        <v>2</v>
      </c>
      <c r="R58" s="252">
        <f>R59*P60</f>
        <v>5494400</v>
      </c>
      <c r="S58" s="238">
        <v>442</v>
      </c>
      <c r="T58" s="239" t="s">
        <v>58</v>
      </c>
      <c r="U58" s="240">
        <f>U59*S60</f>
        <v>7195300</v>
      </c>
      <c r="V58" s="238">
        <v>443</v>
      </c>
      <c r="W58" s="239" t="s">
        <v>57</v>
      </c>
      <c r="X58" s="240">
        <f>X59*V60</f>
        <v>8816300</v>
      </c>
      <c r="Y58" s="288">
        <v>444</v>
      </c>
      <c r="Z58" s="239" t="s">
        <v>59</v>
      </c>
      <c r="AA58" s="240">
        <f>AA59*Y60</f>
        <v>4841600</v>
      </c>
      <c r="AB58" s="481">
        <v>445</v>
      </c>
      <c r="AC58" s="479" t="s">
        <v>59</v>
      </c>
      <c r="AD58" s="320">
        <f>AD59*AB60</f>
        <v>0</v>
      </c>
      <c r="AE58" s="238">
        <v>446</v>
      </c>
      <c r="AF58" s="239" t="s">
        <v>57</v>
      </c>
      <c r="AG58" s="240">
        <f>AG59*AE60</f>
        <v>8950900</v>
      </c>
      <c r="AH58" s="238">
        <v>447</v>
      </c>
      <c r="AI58" s="239" t="s">
        <v>58</v>
      </c>
      <c r="AJ58" s="240">
        <f>AJ59*AH60</f>
        <v>7357600</v>
      </c>
      <c r="AK58" s="238">
        <v>448</v>
      </c>
      <c r="AL58" s="239" t="s">
        <v>2</v>
      </c>
      <c r="AM58" s="252">
        <f>AM59*AK60</f>
        <v>5575200</v>
      </c>
      <c r="AN58" s="238">
        <v>449</v>
      </c>
      <c r="AO58" s="239" t="s">
        <v>2</v>
      </c>
      <c r="AP58" s="252">
        <f>AP59*AN60</f>
        <v>5575200</v>
      </c>
      <c r="AQ58" s="238">
        <v>450</v>
      </c>
      <c r="AR58" s="239" t="s">
        <v>58</v>
      </c>
      <c r="AS58" s="252">
        <f>AS59*AQ60</f>
        <v>7384800</v>
      </c>
      <c r="AT58" s="238">
        <v>451</v>
      </c>
      <c r="AU58" s="239" t="s">
        <v>57</v>
      </c>
      <c r="AV58" s="252">
        <f>AV59*AT60</f>
        <v>8897700</v>
      </c>
      <c r="AW58" s="238">
        <v>452</v>
      </c>
      <c r="AX58" s="239" t="s">
        <v>59</v>
      </c>
      <c r="AY58" s="240">
        <f>AY59*AW60</f>
        <v>4705600</v>
      </c>
      <c r="AZ58" s="288">
        <v>453</v>
      </c>
      <c r="BA58" s="239" t="s">
        <v>59</v>
      </c>
      <c r="BB58" s="252">
        <f>BB59*AZ60</f>
        <v>4705600</v>
      </c>
      <c r="BC58" s="480"/>
    </row>
    <row r="59" spans="4:65" s="17" customFormat="1" ht="24" customHeight="1" x14ac:dyDescent="0.3">
      <c r="D59" s="45">
        <f>+D62</f>
        <v>1000</v>
      </c>
      <c r="E59" s="39"/>
      <c r="F59" s="336">
        <v>31</v>
      </c>
      <c r="G59" s="291"/>
      <c r="H59" s="251"/>
      <c r="I59" s="318">
        <f>+I62+D59</f>
        <v>131000</v>
      </c>
      <c r="J59" s="241"/>
      <c r="K59" s="251"/>
      <c r="L59" s="316">
        <f>+L62+$D59</f>
        <v>133000</v>
      </c>
      <c r="M59" s="251"/>
      <c r="N59" s="251"/>
      <c r="O59" s="316">
        <f>+O62+$D59</f>
        <v>136000</v>
      </c>
      <c r="P59" s="241"/>
      <c r="Q59" s="251"/>
      <c r="R59" s="316">
        <f>+R62+$D59</f>
        <v>136000</v>
      </c>
      <c r="S59" s="241"/>
      <c r="T59" s="251"/>
      <c r="U59" s="316">
        <f>+U62+$D59</f>
        <v>133000</v>
      </c>
      <c r="V59" s="241"/>
      <c r="W59" s="251"/>
      <c r="X59" s="316">
        <f>+X62+$D59</f>
        <v>131000</v>
      </c>
      <c r="Y59" s="251"/>
      <c r="Z59" s="251"/>
      <c r="AA59" s="316">
        <f>+AA62+$D59</f>
        <v>136000</v>
      </c>
      <c r="AB59" s="483"/>
      <c r="AC59" s="474"/>
      <c r="AD59" s="322"/>
      <c r="AE59" s="241"/>
      <c r="AF59" s="251"/>
      <c r="AG59" s="316">
        <f>+AG62+$D59</f>
        <v>133000</v>
      </c>
      <c r="AH59" s="241"/>
      <c r="AI59" s="251"/>
      <c r="AJ59" s="316">
        <f>+AJ62+$D59</f>
        <v>136000</v>
      </c>
      <c r="AK59" s="241"/>
      <c r="AL59" s="251"/>
      <c r="AM59" s="316">
        <f>+AM62+$D59</f>
        <v>138000</v>
      </c>
      <c r="AN59" s="241"/>
      <c r="AO59" s="251"/>
      <c r="AP59" s="316">
        <f>+AP62+$D59</f>
        <v>138000</v>
      </c>
      <c r="AQ59" s="241"/>
      <c r="AR59" s="251"/>
      <c r="AS59" s="316">
        <f>+AS62+$D59</f>
        <v>136000</v>
      </c>
      <c r="AT59" s="241"/>
      <c r="AU59" s="251"/>
      <c r="AV59" s="318">
        <f>+AV62+$D59</f>
        <v>133000</v>
      </c>
      <c r="AW59" s="241"/>
      <c r="AX59" s="251"/>
      <c r="AY59" s="316">
        <f>+AY62+$D59</f>
        <v>136000</v>
      </c>
      <c r="AZ59" s="251"/>
      <c r="BA59" s="251"/>
      <c r="BB59" s="315">
        <f>+BB62+$D59</f>
        <v>136000</v>
      </c>
      <c r="BC59" s="478">
        <v>31</v>
      </c>
      <c r="BE59" s="30"/>
      <c r="BF59" s="31"/>
      <c r="BG59" s="31"/>
      <c r="BH59" s="23"/>
      <c r="BI59" s="23"/>
      <c r="BJ59" s="23"/>
      <c r="BK59" s="23"/>
      <c r="BL59" s="23"/>
      <c r="BM59" s="23"/>
    </row>
    <row r="60" spans="4:65" s="17" customFormat="1" ht="24" customHeight="1" thickBot="1" x14ac:dyDescent="0.35">
      <c r="D60" s="45"/>
      <c r="E60" s="39"/>
      <c r="F60" s="336"/>
      <c r="G60" s="290">
        <v>66.900000000000006</v>
      </c>
      <c r="H60" s="244"/>
      <c r="I60" s="253"/>
      <c r="J60" s="249">
        <v>54.3</v>
      </c>
      <c r="K60" s="244"/>
      <c r="L60" s="245"/>
      <c r="M60" s="290">
        <v>40.4</v>
      </c>
      <c r="N60" s="244"/>
      <c r="O60" s="253"/>
      <c r="P60" s="249">
        <v>40.4</v>
      </c>
      <c r="Q60" s="244"/>
      <c r="R60" s="253"/>
      <c r="S60" s="249">
        <v>54.1</v>
      </c>
      <c r="T60" s="244"/>
      <c r="U60" s="245"/>
      <c r="V60" s="310">
        <v>67.3</v>
      </c>
      <c r="W60" s="244"/>
      <c r="X60" s="245"/>
      <c r="Y60" s="290">
        <v>35.6</v>
      </c>
      <c r="Z60" s="244"/>
      <c r="AA60" s="253"/>
      <c r="AB60" s="484">
        <v>31.4</v>
      </c>
      <c r="AC60" s="485"/>
      <c r="AD60" s="486"/>
      <c r="AE60" s="310">
        <v>67.3</v>
      </c>
      <c r="AF60" s="247"/>
      <c r="AG60" s="248"/>
      <c r="AH60" s="310">
        <v>54.1</v>
      </c>
      <c r="AI60" s="247"/>
      <c r="AJ60" s="248"/>
      <c r="AK60" s="310">
        <v>40.4</v>
      </c>
      <c r="AL60" s="247"/>
      <c r="AM60" s="248"/>
      <c r="AN60" s="396">
        <v>40.4</v>
      </c>
      <c r="AO60" s="247"/>
      <c r="AP60" s="248"/>
      <c r="AQ60" s="310">
        <v>54.3</v>
      </c>
      <c r="AR60" s="247"/>
      <c r="AS60" s="248"/>
      <c r="AT60" s="310">
        <v>66.900000000000006</v>
      </c>
      <c r="AU60" s="247"/>
      <c r="AV60" s="289"/>
      <c r="AW60" s="243">
        <v>34.6</v>
      </c>
      <c r="AX60" s="244"/>
      <c r="AY60" s="245"/>
      <c r="AZ60" s="290">
        <v>34.6</v>
      </c>
      <c r="BA60" s="244"/>
      <c r="BB60" s="253"/>
      <c r="BC60" s="478"/>
      <c r="BE60" s="30"/>
      <c r="BF60" s="30"/>
      <c r="BG60" s="30"/>
      <c r="BH60" s="23"/>
      <c r="BI60" s="23"/>
      <c r="BJ60" s="23"/>
      <c r="BK60" s="23"/>
      <c r="BL60" s="23"/>
      <c r="BM60" s="23"/>
    </row>
    <row r="61" spans="4:65" s="17" customFormat="1" ht="24" customHeight="1" x14ac:dyDescent="0.3">
      <c r="D61" s="45"/>
      <c r="E61" s="39"/>
      <c r="F61" s="342"/>
      <c r="G61" s="288">
        <v>422</v>
      </c>
      <c r="H61" s="239" t="s">
        <v>57</v>
      </c>
      <c r="I61" s="252">
        <f>I62*G63</f>
        <v>8697000</v>
      </c>
      <c r="J61" s="238">
        <v>423</v>
      </c>
      <c r="K61" s="395" t="s">
        <v>58</v>
      </c>
      <c r="L61" s="240">
        <f>L62*J63</f>
        <v>7167600</v>
      </c>
      <c r="M61" s="288">
        <v>424</v>
      </c>
      <c r="N61" s="239" t="s">
        <v>2</v>
      </c>
      <c r="O61" s="252">
        <f>O62*M63</f>
        <v>5454000</v>
      </c>
      <c r="P61" s="238">
        <v>425</v>
      </c>
      <c r="Q61" s="239" t="s">
        <v>2</v>
      </c>
      <c r="R61" s="252">
        <f>R62*P63</f>
        <v>5454000</v>
      </c>
      <c r="S61" s="238">
        <v>426</v>
      </c>
      <c r="T61" s="239" t="s">
        <v>58</v>
      </c>
      <c r="U61" s="240">
        <f>U62*S63</f>
        <v>7141200</v>
      </c>
      <c r="V61" s="238">
        <v>427</v>
      </c>
      <c r="W61" s="239" t="s">
        <v>57</v>
      </c>
      <c r="X61" s="240">
        <f>X62*V63</f>
        <v>8749000</v>
      </c>
      <c r="Y61" s="288">
        <v>428</v>
      </c>
      <c r="Z61" s="239" t="s">
        <v>59</v>
      </c>
      <c r="AA61" s="240">
        <f>AA62*Y63</f>
        <v>4806000</v>
      </c>
      <c r="AB61" s="481">
        <v>429</v>
      </c>
      <c r="AC61" s="479" t="s">
        <v>59</v>
      </c>
      <c r="AD61" s="320">
        <f>AD62*AB63</f>
        <v>0</v>
      </c>
      <c r="AE61" s="238">
        <v>430</v>
      </c>
      <c r="AF61" s="239" t="s">
        <v>57</v>
      </c>
      <c r="AG61" s="240">
        <f>AG62*AE63</f>
        <v>8883600</v>
      </c>
      <c r="AH61" s="238">
        <v>431</v>
      </c>
      <c r="AI61" s="239" t="s">
        <v>58</v>
      </c>
      <c r="AJ61" s="240">
        <f>AJ62*AH63</f>
        <v>7303500</v>
      </c>
      <c r="AK61" s="238">
        <v>432</v>
      </c>
      <c r="AL61" s="239" t="s">
        <v>2</v>
      </c>
      <c r="AM61" s="252">
        <f>AM62*AK63</f>
        <v>5534800</v>
      </c>
      <c r="AN61" s="238">
        <v>433</v>
      </c>
      <c r="AO61" s="239" t="s">
        <v>2</v>
      </c>
      <c r="AP61" s="252">
        <f>AP62*AN63</f>
        <v>5534800</v>
      </c>
      <c r="AQ61" s="238">
        <v>434</v>
      </c>
      <c r="AR61" s="239" t="s">
        <v>58</v>
      </c>
      <c r="AS61" s="252">
        <f>AS62*AQ63</f>
        <v>7330500</v>
      </c>
      <c r="AT61" s="238">
        <v>435</v>
      </c>
      <c r="AU61" s="239" t="s">
        <v>57</v>
      </c>
      <c r="AV61" s="252">
        <f>AV62*AT63</f>
        <v>8830800</v>
      </c>
      <c r="AW61" s="238">
        <v>436</v>
      </c>
      <c r="AX61" s="239" t="s">
        <v>59</v>
      </c>
      <c r="AY61" s="240">
        <f>AY62*AW63</f>
        <v>4671000</v>
      </c>
      <c r="AZ61" s="288">
        <v>437</v>
      </c>
      <c r="BA61" s="239" t="s">
        <v>59</v>
      </c>
      <c r="BB61" s="252">
        <f>BB62*AZ63</f>
        <v>4671000</v>
      </c>
      <c r="BC61" s="480"/>
    </row>
    <row r="62" spans="4:65" s="17" customFormat="1" ht="24" customHeight="1" x14ac:dyDescent="0.3">
      <c r="D62" s="45">
        <f>+D65</f>
        <v>1000</v>
      </c>
      <c r="E62" s="39"/>
      <c r="F62" s="336">
        <v>30</v>
      </c>
      <c r="G62" s="291"/>
      <c r="H62" s="251"/>
      <c r="I62" s="318">
        <f>+I65+D62</f>
        <v>130000</v>
      </c>
      <c r="J62" s="241"/>
      <c r="K62" s="251"/>
      <c r="L62" s="316">
        <f>+L65+$D62</f>
        <v>132000</v>
      </c>
      <c r="M62" s="251"/>
      <c r="N62" s="251"/>
      <c r="O62" s="316">
        <f>+O65+$D62</f>
        <v>135000</v>
      </c>
      <c r="P62" s="241"/>
      <c r="Q62" s="251"/>
      <c r="R62" s="316">
        <f>+R65+$D62</f>
        <v>135000</v>
      </c>
      <c r="S62" s="241"/>
      <c r="T62" s="251"/>
      <c r="U62" s="316">
        <f>+U65+$D62</f>
        <v>132000</v>
      </c>
      <c r="V62" s="241"/>
      <c r="W62" s="251"/>
      <c r="X62" s="316">
        <f>+X65+$D62</f>
        <v>130000</v>
      </c>
      <c r="Y62" s="251"/>
      <c r="Z62" s="251"/>
      <c r="AA62" s="316">
        <f>+AA65+$D62</f>
        <v>135000</v>
      </c>
      <c r="AB62" s="483"/>
      <c r="AC62" s="474"/>
      <c r="AD62" s="322"/>
      <c r="AE62" s="241"/>
      <c r="AF62" s="251"/>
      <c r="AG62" s="316">
        <f>+AG65+$D62</f>
        <v>132000</v>
      </c>
      <c r="AH62" s="241"/>
      <c r="AI62" s="251"/>
      <c r="AJ62" s="316">
        <f>+AJ65+$D62</f>
        <v>135000</v>
      </c>
      <c r="AK62" s="241"/>
      <c r="AL62" s="251"/>
      <c r="AM62" s="316">
        <f>+AM65+$D62</f>
        <v>137000</v>
      </c>
      <c r="AN62" s="241"/>
      <c r="AO62" s="251"/>
      <c r="AP62" s="316">
        <f>+AP65+$D62</f>
        <v>137000</v>
      </c>
      <c r="AQ62" s="241"/>
      <c r="AR62" s="251"/>
      <c r="AS62" s="316">
        <f>+AS65+$D62</f>
        <v>135000</v>
      </c>
      <c r="AT62" s="241"/>
      <c r="AU62" s="251"/>
      <c r="AV62" s="318">
        <f>+AV65+$D62</f>
        <v>132000</v>
      </c>
      <c r="AW62" s="241"/>
      <c r="AX62" s="251"/>
      <c r="AY62" s="316">
        <f>+AY65+$D62</f>
        <v>135000</v>
      </c>
      <c r="AZ62" s="251"/>
      <c r="BA62" s="251"/>
      <c r="BB62" s="315">
        <f>+BB65+$D62</f>
        <v>135000</v>
      </c>
      <c r="BC62" s="478">
        <v>30</v>
      </c>
      <c r="BE62" s="30"/>
      <c r="BF62" s="31"/>
      <c r="BG62" s="31"/>
      <c r="BH62" s="23"/>
      <c r="BI62" s="23"/>
      <c r="BJ62" s="23"/>
      <c r="BK62" s="23"/>
      <c r="BL62" s="23"/>
      <c r="BM62" s="23"/>
    </row>
    <row r="63" spans="4:65" s="17" customFormat="1" ht="24" customHeight="1" thickBot="1" x14ac:dyDescent="0.35">
      <c r="D63" s="45"/>
      <c r="E63" s="39"/>
      <c r="F63" s="336"/>
      <c r="G63" s="290">
        <v>66.900000000000006</v>
      </c>
      <c r="H63" s="244"/>
      <c r="I63" s="253"/>
      <c r="J63" s="249">
        <v>54.3</v>
      </c>
      <c r="K63" s="244"/>
      <c r="L63" s="245"/>
      <c r="M63" s="290">
        <v>40.4</v>
      </c>
      <c r="N63" s="244"/>
      <c r="O63" s="253"/>
      <c r="P63" s="249">
        <v>40.4</v>
      </c>
      <c r="Q63" s="244"/>
      <c r="R63" s="253"/>
      <c r="S63" s="249">
        <v>54.1</v>
      </c>
      <c r="T63" s="244"/>
      <c r="U63" s="245"/>
      <c r="V63" s="310">
        <v>67.3</v>
      </c>
      <c r="W63" s="244"/>
      <c r="X63" s="245"/>
      <c r="Y63" s="290">
        <v>35.6</v>
      </c>
      <c r="Z63" s="244"/>
      <c r="AA63" s="253"/>
      <c r="AB63" s="484">
        <v>31.4</v>
      </c>
      <c r="AC63" s="485"/>
      <c r="AD63" s="486"/>
      <c r="AE63" s="310">
        <v>67.3</v>
      </c>
      <c r="AF63" s="247"/>
      <c r="AG63" s="248"/>
      <c r="AH63" s="310">
        <v>54.1</v>
      </c>
      <c r="AI63" s="247"/>
      <c r="AJ63" s="248"/>
      <c r="AK63" s="310">
        <v>40.4</v>
      </c>
      <c r="AL63" s="247"/>
      <c r="AM63" s="248"/>
      <c r="AN63" s="396">
        <v>40.4</v>
      </c>
      <c r="AO63" s="247"/>
      <c r="AP63" s="248"/>
      <c r="AQ63" s="310">
        <v>54.3</v>
      </c>
      <c r="AR63" s="247"/>
      <c r="AS63" s="248"/>
      <c r="AT63" s="310">
        <v>66.900000000000006</v>
      </c>
      <c r="AU63" s="247"/>
      <c r="AV63" s="289"/>
      <c r="AW63" s="243">
        <v>34.6</v>
      </c>
      <c r="AX63" s="244"/>
      <c r="AY63" s="245"/>
      <c r="AZ63" s="290">
        <v>34.6</v>
      </c>
      <c r="BA63" s="244"/>
      <c r="BB63" s="253"/>
      <c r="BC63" s="478"/>
      <c r="BE63" s="30"/>
      <c r="BF63" s="30"/>
      <c r="BG63" s="30"/>
      <c r="BH63" s="23"/>
      <c r="BI63" s="23"/>
      <c r="BJ63" s="23"/>
      <c r="BK63" s="23"/>
      <c r="BL63" s="23"/>
      <c r="BM63" s="23"/>
    </row>
    <row r="64" spans="4:65" s="17" customFormat="1" ht="24" customHeight="1" x14ac:dyDescent="0.3">
      <c r="D64" s="45"/>
      <c r="E64" s="39"/>
      <c r="F64" s="342"/>
      <c r="G64" s="288">
        <v>406</v>
      </c>
      <c r="H64" s="239" t="s">
        <v>57</v>
      </c>
      <c r="I64" s="252">
        <f>I65*G66</f>
        <v>8630100</v>
      </c>
      <c r="J64" s="238">
        <v>407</v>
      </c>
      <c r="K64" s="395" t="s">
        <v>58</v>
      </c>
      <c r="L64" s="240">
        <f>L65*J66</f>
        <v>7113300</v>
      </c>
      <c r="M64" s="288">
        <v>408</v>
      </c>
      <c r="N64" s="239" t="s">
        <v>2</v>
      </c>
      <c r="O64" s="252">
        <f>O65*M66</f>
        <v>5413600</v>
      </c>
      <c r="P64" s="238">
        <v>409</v>
      </c>
      <c r="Q64" s="239" t="s">
        <v>2</v>
      </c>
      <c r="R64" s="252">
        <f>R65*P66</f>
        <v>5413600</v>
      </c>
      <c r="S64" s="238">
        <v>410</v>
      </c>
      <c r="T64" s="239" t="s">
        <v>58</v>
      </c>
      <c r="U64" s="252">
        <f>U65*S66</f>
        <v>7087100</v>
      </c>
      <c r="V64" s="238">
        <v>411</v>
      </c>
      <c r="W64" s="239" t="s">
        <v>57</v>
      </c>
      <c r="X64" s="240">
        <f>X65*V66</f>
        <v>8681700</v>
      </c>
      <c r="Y64" s="288">
        <v>412</v>
      </c>
      <c r="Z64" s="239" t="s">
        <v>59</v>
      </c>
      <c r="AA64" s="252">
        <f>AA65*Y66</f>
        <v>4770400</v>
      </c>
      <c r="AB64" s="481">
        <v>413</v>
      </c>
      <c r="AC64" s="479" t="s">
        <v>59</v>
      </c>
      <c r="AD64" s="320">
        <f>AD65*AB66</f>
        <v>0</v>
      </c>
      <c r="AE64" s="238">
        <v>414</v>
      </c>
      <c r="AF64" s="239" t="s">
        <v>57</v>
      </c>
      <c r="AG64" s="252">
        <f>AG65*AE66</f>
        <v>8816300</v>
      </c>
      <c r="AH64" s="238">
        <v>415</v>
      </c>
      <c r="AI64" s="239" t="s">
        <v>58</v>
      </c>
      <c r="AJ64" s="252">
        <f>AJ65*AH66</f>
        <v>7249400</v>
      </c>
      <c r="AK64" s="238">
        <v>416</v>
      </c>
      <c r="AL64" s="239" t="s">
        <v>2</v>
      </c>
      <c r="AM64" s="240">
        <f>AM65*AK66</f>
        <v>5494400</v>
      </c>
      <c r="AN64" s="238">
        <v>417</v>
      </c>
      <c r="AO64" s="239" t="s">
        <v>2</v>
      </c>
      <c r="AP64" s="252">
        <f>AP65*AN66</f>
        <v>5494400</v>
      </c>
      <c r="AQ64" s="238">
        <v>418</v>
      </c>
      <c r="AR64" s="239" t="s">
        <v>58</v>
      </c>
      <c r="AS64" s="252">
        <f>AS65*AQ66</f>
        <v>7276200</v>
      </c>
      <c r="AT64" s="238">
        <v>419</v>
      </c>
      <c r="AU64" s="239" t="s">
        <v>57</v>
      </c>
      <c r="AV64" s="252">
        <f>AV65*AT66</f>
        <v>8763900</v>
      </c>
      <c r="AW64" s="238">
        <v>420</v>
      </c>
      <c r="AX64" s="239" t="s">
        <v>59</v>
      </c>
      <c r="AY64" s="240">
        <f>AY65*AW66</f>
        <v>4636400</v>
      </c>
      <c r="AZ64" s="288">
        <v>421</v>
      </c>
      <c r="BA64" s="239" t="s">
        <v>59</v>
      </c>
      <c r="BB64" s="252">
        <f>BB65*AZ66</f>
        <v>4636400</v>
      </c>
      <c r="BC64" s="480"/>
    </row>
    <row r="65" spans="1:65" s="17" customFormat="1" ht="24" customHeight="1" x14ac:dyDescent="0.3">
      <c r="D65" s="45">
        <f>+D68</f>
        <v>1000</v>
      </c>
      <c r="E65" s="39"/>
      <c r="F65" s="336">
        <v>29</v>
      </c>
      <c r="G65" s="291"/>
      <c r="H65" s="251"/>
      <c r="I65" s="318">
        <f>+I68+D65</f>
        <v>129000</v>
      </c>
      <c r="J65" s="241"/>
      <c r="K65" s="251"/>
      <c r="L65" s="316">
        <f>+L68+$D65</f>
        <v>131000</v>
      </c>
      <c r="M65" s="251"/>
      <c r="N65" s="487"/>
      <c r="O65" s="316">
        <f>+O68+$D65</f>
        <v>134000</v>
      </c>
      <c r="P65" s="241"/>
      <c r="Q65" s="251"/>
      <c r="R65" s="316">
        <f>+R68+$D65</f>
        <v>134000</v>
      </c>
      <c r="S65" s="241"/>
      <c r="T65" s="251"/>
      <c r="U65" s="316">
        <f>+U68+$D65</f>
        <v>131000</v>
      </c>
      <c r="V65" s="241"/>
      <c r="W65" s="251"/>
      <c r="X65" s="316">
        <f>+X68+$D65</f>
        <v>129000</v>
      </c>
      <c r="Y65" s="251"/>
      <c r="Z65" s="251"/>
      <c r="AA65" s="316">
        <f>+AA68+$D65</f>
        <v>134000</v>
      </c>
      <c r="AB65" s="483"/>
      <c r="AC65" s="474"/>
      <c r="AD65" s="322"/>
      <c r="AE65" s="241"/>
      <c r="AF65" s="251"/>
      <c r="AG65" s="316">
        <f>+AG68+$D65</f>
        <v>131000</v>
      </c>
      <c r="AH65" s="241"/>
      <c r="AI65" s="251"/>
      <c r="AJ65" s="316">
        <f>+AJ68+$D65</f>
        <v>134000</v>
      </c>
      <c r="AK65" s="241"/>
      <c r="AL65" s="251"/>
      <c r="AM65" s="316">
        <f>+AM68+$D65</f>
        <v>136000</v>
      </c>
      <c r="AN65" s="251"/>
      <c r="AO65" s="251"/>
      <c r="AP65" s="316">
        <f>+AP68+$D65</f>
        <v>136000</v>
      </c>
      <c r="AQ65" s="241"/>
      <c r="AR65" s="251"/>
      <c r="AS65" s="316">
        <f>+AS68+$D65</f>
        <v>134000</v>
      </c>
      <c r="AT65" s="241"/>
      <c r="AU65" s="251"/>
      <c r="AV65" s="318">
        <f>+AV68+$D65</f>
        <v>131000</v>
      </c>
      <c r="AW65" s="241"/>
      <c r="AX65" s="251"/>
      <c r="AY65" s="316">
        <f>+AY68+$D65</f>
        <v>134000</v>
      </c>
      <c r="AZ65" s="251"/>
      <c r="BA65" s="251"/>
      <c r="BB65" s="315">
        <f>+BB68+$D65</f>
        <v>134000</v>
      </c>
      <c r="BC65" s="478">
        <v>29</v>
      </c>
      <c r="BE65" s="30"/>
      <c r="BF65" s="31"/>
      <c r="BG65" s="31"/>
      <c r="BH65" s="23"/>
      <c r="BI65" s="23"/>
      <c r="BJ65" s="23"/>
      <c r="BK65" s="23"/>
      <c r="BL65" s="23"/>
      <c r="BM65" s="23"/>
    </row>
    <row r="66" spans="1:65" s="17" customFormat="1" ht="24" customHeight="1" thickBot="1" x14ac:dyDescent="0.35">
      <c r="D66" s="45"/>
      <c r="E66" s="39"/>
      <c r="F66" s="336"/>
      <c r="G66" s="290">
        <v>66.900000000000006</v>
      </c>
      <c r="H66" s="244"/>
      <c r="I66" s="253"/>
      <c r="J66" s="249">
        <v>54.3</v>
      </c>
      <c r="K66" s="244"/>
      <c r="L66" s="245"/>
      <c r="M66" s="290">
        <v>40.4</v>
      </c>
      <c r="N66" s="244"/>
      <c r="O66" s="253"/>
      <c r="P66" s="249">
        <v>40.4</v>
      </c>
      <c r="Q66" s="244"/>
      <c r="R66" s="253"/>
      <c r="S66" s="249">
        <v>54.1</v>
      </c>
      <c r="T66" s="244"/>
      <c r="U66" s="245"/>
      <c r="V66" s="310">
        <v>67.3</v>
      </c>
      <c r="W66" s="247"/>
      <c r="X66" s="248"/>
      <c r="Y66" s="290">
        <v>35.6</v>
      </c>
      <c r="Z66" s="244"/>
      <c r="AA66" s="253"/>
      <c r="AB66" s="484">
        <v>31.4</v>
      </c>
      <c r="AC66" s="485"/>
      <c r="AD66" s="486"/>
      <c r="AE66" s="310">
        <v>67.3</v>
      </c>
      <c r="AF66" s="247"/>
      <c r="AG66" s="248"/>
      <c r="AH66" s="310">
        <v>54.1</v>
      </c>
      <c r="AI66" s="247"/>
      <c r="AJ66" s="248"/>
      <c r="AK66" s="310">
        <v>40.4</v>
      </c>
      <c r="AL66" s="247"/>
      <c r="AM66" s="248"/>
      <c r="AN66" s="396">
        <v>40.4</v>
      </c>
      <c r="AO66" s="247"/>
      <c r="AP66" s="248"/>
      <c r="AQ66" s="310">
        <v>54.3</v>
      </c>
      <c r="AR66" s="247"/>
      <c r="AS66" s="248"/>
      <c r="AT66" s="310">
        <v>66.900000000000006</v>
      </c>
      <c r="AU66" s="247"/>
      <c r="AV66" s="289"/>
      <c r="AW66" s="310">
        <v>34.6</v>
      </c>
      <c r="AX66" s="247"/>
      <c r="AY66" s="248"/>
      <c r="AZ66" s="290">
        <v>34.6</v>
      </c>
      <c r="BA66" s="244"/>
      <c r="BB66" s="253"/>
      <c r="BC66" s="478"/>
      <c r="BE66" s="30"/>
      <c r="BF66" s="30"/>
      <c r="BG66" s="30"/>
      <c r="BH66" s="23"/>
      <c r="BI66" s="23"/>
      <c r="BJ66" s="23"/>
      <c r="BK66" s="23"/>
      <c r="BL66" s="23"/>
      <c r="BM66" s="23"/>
    </row>
    <row r="67" spans="1:65" s="17" customFormat="1" ht="24" customHeight="1" x14ac:dyDescent="0.3">
      <c r="A67" s="17">
        <v>1</v>
      </c>
      <c r="D67" s="45"/>
      <c r="E67" s="39"/>
      <c r="F67" s="342"/>
      <c r="G67" s="288">
        <v>390</v>
      </c>
      <c r="H67" s="239" t="s">
        <v>57</v>
      </c>
      <c r="I67" s="252">
        <f>I68*G69</f>
        <v>8563200</v>
      </c>
      <c r="J67" s="329">
        <v>391</v>
      </c>
      <c r="K67" s="239" t="s">
        <v>58</v>
      </c>
      <c r="L67" s="325">
        <f>L68*J69</f>
        <v>7059000</v>
      </c>
      <c r="M67" s="288">
        <v>392</v>
      </c>
      <c r="N67" s="239" t="s">
        <v>2</v>
      </c>
      <c r="O67" s="240">
        <f>O68*M69</f>
        <v>5373200</v>
      </c>
      <c r="P67" s="288">
        <v>393</v>
      </c>
      <c r="Q67" s="239" t="s">
        <v>2</v>
      </c>
      <c r="R67" s="240">
        <f>R68*P69</f>
        <v>5373200</v>
      </c>
      <c r="S67" s="288">
        <v>394</v>
      </c>
      <c r="T67" s="239" t="s">
        <v>58</v>
      </c>
      <c r="U67" s="240">
        <f>U68*S69</f>
        <v>7033000</v>
      </c>
      <c r="V67" s="288">
        <v>395</v>
      </c>
      <c r="W67" s="239" t="s">
        <v>57</v>
      </c>
      <c r="X67" s="240">
        <f>X68*V69</f>
        <v>8614400</v>
      </c>
      <c r="Y67" s="288">
        <v>396</v>
      </c>
      <c r="Z67" s="239" t="s">
        <v>59</v>
      </c>
      <c r="AA67" s="252">
        <f>AA68*Y69</f>
        <v>4734800</v>
      </c>
      <c r="AB67" s="382">
        <v>397</v>
      </c>
      <c r="AC67" s="479" t="s">
        <v>59</v>
      </c>
      <c r="AD67" s="319">
        <f>AD68*AB69</f>
        <v>0</v>
      </c>
      <c r="AE67" s="238">
        <v>398</v>
      </c>
      <c r="AF67" s="239" t="s">
        <v>57</v>
      </c>
      <c r="AG67" s="252">
        <f>AG68*AE69</f>
        <v>8749000</v>
      </c>
      <c r="AH67" s="238">
        <v>399</v>
      </c>
      <c r="AI67" s="239" t="s">
        <v>58</v>
      </c>
      <c r="AJ67" s="252">
        <f>AJ68*AH69</f>
        <v>7195300</v>
      </c>
      <c r="AK67" s="238">
        <v>400</v>
      </c>
      <c r="AL67" s="239" t="s">
        <v>2</v>
      </c>
      <c r="AM67" s="252">
        <f>AM68*AK69</f>
        <v>5454000</v>
      </c>
      <c r="AN67" s="238">
        <v>401</v>
      </c>
      <c r="AO67" s="239" t="s">
        <v>2</v>
      </c>
      <c r="AP67" s="252">
        <f>AP68*AN69</f>
        <v>5454000</v>
      </c>
      <c r="AQ67" s="238">
        <v>402</v>
      </c>
      <c r="AR67" s="239" t="s">
        <v>58</v>
      </c>
      <c r="AS67" s="252">
        <f>AS68*AQ69</f>
        <v>7221900</v>
      </c>
      <c r="AT67" s="330">
        <v>403</v>
      </c>
      <c r="AU67" s="239" t="s">
        <v>57</v>
      </c>
      <c r="AV67" s="294">
        <f>AV68*AT69</f>
        <v>8697000</v>
      </c>
      <c r="AW67" s="288">
        <v>404</v>
      </c>
      <c r="AX67" s="239" t="s">
        <v>59</v>
      </c>
      <c r="AY67" s="240">
        <f>AY68*AW69</f>
        <v>4601800</v>
      </c>
      <c r="AZ67" s="288">
        <v>405</v>
      </c>
      <c r="BA67" s="239" t="s">
        <v>59</v>
      </c>
      <c r="BB67" s="252">
        <f>BB68*AZ69</f>
        <v>4601800</v>
      </c>
      <c r="BC67" s="480"/>
    </row>
    <row r="68" spans="1:65" s="17" customFormat="1" ht="24" customHeight="1" x14ac:dyDescent="0.3">
      <c r="A68" s="17">
        <v>2</v>
      </c>
      <c r="D68" s="45">
        <f>+D71</f>
        <v>1000</v>
      </c>
      <c r="E68" s="39"/>
      <c r="F68" s="336">
        <v>28</v>
      </c>
      <c r="G68" s="291"/>
      <c r="H68" s="251"/>
      <c r="I68" s="318">
        <f>+I71+D68</f>
        <v>128000</v>
      </c>
      <c r="J68" s="326"/>
      <c r="K68" s="327"/>
      <c r="L68" s="328">
        <f>+L71+$D68</f>
        <v>130000</v>
      </c>
      <c r="M68" s="251"/>
      <c r="N68" s="251"/>
      <c r="O68" s="316">
        <f>+O71+$D68</f>
        <v>133000</v>
      </c>
      <c r="P68" s="251"/>
      <c r="Q68" s="251"/>
      <c r="R68" s="316">
        <f>+R71+$D68</f>
        <v>133000</v>
      </c>
      <c r="S68" s="251"/>
      <c r="T68" s="251"/>
      <c r="U68" s="316">
        <f>+U71+$D68</f>
        <v>130000</v>
      </c>
      <c r="V68" s="251"/>
      <c r="W68" s="251"/>
      <c r="X68" s="316">
        <f>+X71+$D68</f>
        <v>128000</v>
      </c>
      <c r="Y68" s="251"/>
      <c r="Z68" s="251"/>
      <c r="AA68" s="316">
        <f>+AA71+$D68</f>
        <v>133000</v>
      </c>
      <c r="AB68" s="383"/>
      <c r="AC68" s="474"/>
      <c r="AD68" s="475"/>
      <c r="AE68" s="241"/>
      <c r="AF68" s="251"/>
      <c r="AG68" s="316">
        <f>+AG71+$D68</f>
        <v>130000</v>
      </c>
      <c r="AH68" s="241"/>
      <c r="AI68" s="251"/>
      <c r="AJ68" s="316">
        <f>+AJ71+$D68</f>
        <v>133000</v>
      </c>
      <c r="AK68" s="241"/>
      <c r="AL68" s="251"/>
      <c r="AM68" s="316">
        <f>+AM71+$D68</f>
        <v>135000</v>
      </c>
      <c r="AN68" s="241"/>
      <c r="AO68" s="251"/>
      <c r="AP68" s="316">
        <f>+AP71+$D68</f>
        <v>135000</v>
      </c>
      <c r="AQ68" s="241"/>
      <c r="AR68" s="251"/>
      <c r="AS68" s="316">
        <f>+AS71+$D68</f>
        <v>133000</v>
      </c>
      <c r="AT68" s="488"/>
      <c r="AU68" s="251"/>
      <c r="AV68" s="316">
        <f>+AV71+$D68</f>
        <v>130000</v>
      </c>
      <c r="AW68" s="251"/>
      <c r="AX68" s="251"/>
      <c r="AY68" s="316">
        <f>+AY71+$D68</f>
        <v>133000</v>
      </c>
      <c r="AZ68" s="251"/>
      <c r="BA68" s="251"/>
      <c r="BB68" s="315">
        <f>+BB71+$D68</f>
        <v>133000</v>
      </c>
      <c r="BC68" s="478">
        <v>28</v>
      </c>
      <c r="BE68" s="30">
        <f>G69+J69+M69+P69+S69+V69+Y69+AB69+AQ69+AT69+AW69+AZ69+AE69</f>
        <v>648.1</v>
      </c>
      <c r="BF68" s="31">
        <f>BG68/BE68</f>
        <v>124397.93241783675</v>
      </c>
      <c r="BG68" s="31">
        <f>I67+L67+O67+R67+U67+X67+AA67+AD67+AS67+AV67+AY67+BB67+AG67</f>
        <v>80622300</v>
      </c>
      <c r="BH68" s="23"/>
      <c r="BI68" s="23"/>
      <c r="BJ68" s="23"/>
      <c r="BK68" s="23"/>
      <c r="BL68" s="23"/>
      <c r="BM68" s="23"/>
    </row>
    <row r="69" spans="1:65" s="17" customFormat="1" ht="24" customHeight="1" thickBot="1" x14ac:dyDescent="0.35">
      <c r="A69" s="17">
        <v>3</v>
      </c>
      <c r="D69" s="45"/>
      <c r="E69" s="39"/>
      <c r="F69" s="337"/>
      <c r="G69" s="394">
        <v>66.900000000000006</v>
      </c>
      <c r="H69" s="341"/>
      <c r="I69" s="338"/>
      <c r="J69" s="350">
        <v>54.3</v>
      </c>
      <c r="K69" s="351"/>
      <c r="L69" s="352"/>
      <c r="M69" s="394">
        <v>40.4</v>
      </c>
      <c r="N69" s="341"/>
      <c r="O69" s="339"/>
      <c r="P69" s="394">
        <v>40.4</v>
      </c>
      <c r="Q69" s="341"/>
      <c r="R69" s="339"/>
      <c r="S69" s="394">
        <v>54.1</v>
      </c>
      <c r="T69" s="341"/>
      <c r="U69" s="339"/>
      <c r="V69" s="394">
        <v>67.3</v>
      </c>
      <c r="W69" s="341"/>
      <c r="X69" s="339"/>
      <c r="Y69" s="394">
        <v>35.6</v>
      </c>
      <c r="Z69" s="341"/>
      <c r="AA69" s="338"/>
      <c r="AB69" s="489">
        <v>31.4</v>
      </c>
      <c r="AC69" s="390"/>
      <c r="AD69" s="381"/>
      <c r="AE69" s="353">
        <v>67.3</v>
      </c>
      <c r="AF69" s="341"/>
      <c r="AG69" s="339"/>
      <c r="AH69" s="353">
        <v>54.1</v>
      </c>
      <c r="AI69" s="341"/>
      <c r="AJ69" s="339"/>
      <c r="AK69" s="353">
        <v>40.4</v>
      </c>
      <c r="AL69" s="341"/>
      <c r="AM69" s="339"/>
      <c r="AN69" s="353">
        <v>40.4</v>
      </c>
      <c r="AO69" s="341"/>
      <c r="AP69" s="339"/>
      <c r="AQ69" s="353">
        <v>54.3</v>
      </c>
      <c r="AR69" s="341"/>
      <c r="AS69" s="339"/>
      <c r="AT69" s="350">
        <v>66.900000000000006</v>
      </c>
      <c r="AU69" s="360"/>
      <c r="AV69" s="411"/>
      <c r="AW69" s="343">
        <v>34.6</v>
      </c>
      <c r="AX69" s="341"/>
      <c r="AY69" s="339"/>
      <c r="AZ69" s="394">
        <v>34.6</v>
      </c>
      <c r="BA69" s="341"/>
      <c r="BB69" s="338"/>
      <c r="BC69" s="490"/>
      <c r="BE69" s="30"/>
      <c r="BF69" s="30"/>
      <c r="BG69" s="30"/>
      <c r="BH69" s="23"/>
      <c r="BI69" s="23"/>
      <c r="BJ69" s="23"/>
      <c r="BK69" s="23"/>
      <c r="BL69" s="23"/>
      <c r="BM69" s="23"/>
    </row>
    <row r="70" spans="1:65" s="17" customFormat="1" ht="24" customHeight="1" thickTop="1" x14ac:dyDescent="0.3">
      <c r="A70" s="17">
        <v>1</v>
      </c>
      <c r="D70" s="45"/>
      <c r="E70" s="39"/>
      <c r="F70" s="407"/>
      <c r="G70" s="346">
        <v>374</v>
      </c>
      <c r="H70" s="239" t="s">
        <v>57</v>
      </c>
      <c r="I70" s="252">
        <f>I71*G72</f>
        <v>8496300</v>
      </c>
      <c r="J70" s="335">
        <v>375</v>
      </c>
      <c r="K70" s="324" t="s">
        <v>58</v>
      </c>
      <c r="L70" s="240">
        <f>L71*J72</f>
        <v>6914400</v>
      </c>
      <c r="M70" s="346">
        <v>376</v>
      </c>
      <c r="N70" s="239" t="s">
        <v>2</v>
      </c>
      <c r="O70" s="252">
        <f>O71*M72</f>
        <v>5280000</v>
      </c>
      <c r="P70" s="335">
        <v>377</v>
      </c>
      <c r="Q70" s="239" t="s">
        <v>2</v>
      </c>
      <c r="R70" s="252">
        <f>R71*P72</f>
        <v>5253600</v>
      </c>
      <c r="S70" s="335">
        <v>378</v>
      </c>
      <c r="T70" s="239" t="s">
        <v>58</v>
      </c>
      <c r="U70" s="252">
        <f>U71*S72</f>
        <v>6888600</v>
      </c>
      <c r="V70" s="335">
        <v>379</v>
      </c>
      <c r="W70" s="324" t="s">
        <v>57</v>
      </c>
      <c r="X70" s="240">
        <f>X71*V72</f>
        <v>8483600</v>
      </c>
      <c r="Y70" s="346">
        <v>380</v>
      </c>
      <c r="Z70" s="239" t="s">
        <v>59</v>
      </c>
      <c r="AA70" s="252">
        <f>AA71*Y72</f>
        <v>4672800</v>
      </c>
      <c r="AB70" s="382">
        <v>381</v>
      </c>
      <c r="AC70" s="479" t="s">
        <v>59</v>
      </c>
      <c r="AD70" s="319">
        <f>AD71*AB72</f>
        <v>0</v>
      </c>
      <c r="AE70" s="335">
        <v>382</v>
      </c>
      <c r="AF70" s="239" t="s">
        <v>57</v>
      </c>
      <c r="AG70" s="252">
        <f>AG71*AE72</f>
        <v>8617200</v>
      </c>
      <c r="AH70" s="335">
        <v>383</v>
      </c>
      <c r="AI70" s="239" t="s">
        <v>58</v>
      </c>
      <c r="AJ70" s="252">
        <f>AJ71*AH72</f>
        <v>7048800</v>
      </c>
      <c r="AK70" s="335">
        <v>384</v>
      </c>
      <c r="AL70" s="239" t="s">
        <v>2</v>
      </c>
      <c r="AM70" s="252">
        <f>AM71*AK72</f>
        <v>5360000</v>
      </c>
      <c r="AN70" s="335">
        <v>385</v>
      </c>
      <c r="AO70" s="239" t="s">
        <v>2</v>
      </c>
      <c r="AP70" s="252">
        <f>AP71*AN72</f>
        <v>5360000</v>
      </c>
      <c r="AQ70" s="335">
        <v>386</v>
      </c>
      <c r="AR70" s="239" t="s">
        <v>58</v>
      </c>
      <c r="AS70" s="252">
        <f>AS71*AQ72</f>
        <v>7075200</v>
      </c>
      <c r="AT70" s="335">
        <v>387</v>
      </c>
      <c r="AU70" s="239" t="s">
        <v>57</v>
      </c>
      <c r="AV70" s="334">
        <f>AV71*AT72</f>
        <v>8591400</v>
      </c>
      <c r="AW70" s="346">
        <v>388</v>
      </c>
      <c r="AX70" s="239" t="s">
        <v>59</v>
      </c>
      <c r="AY70" s="334">
        <f>AY71*AW72</f>
        <v>4554000</v>
      </c>
      <c r="AZ70" s="346">
        <v>389</v>
      </c>
      <c r="BA70" s="239" t="s">
        <v>59</v>
      </c>
      <c r="BB70" s="252">
        <f>BB71*AZ72</f>
        <v>4554000</v>
      </c>
      <c r="BC70" s="469"/>
    </row>
    <row r="71" spans="1:65" s="17" customFormat="1" ht="24" customHeight="1" x14ac:dyDescent="0.3">
      <c r="A71" s="17">
        <v>2</v>
      </c>
      <c r="D71" s="45">
        <f>+D74/5</f>
        <v>1000</v>
      </c>
      <c r="E71" s="39"/>
      <c r="F71" s="408">
        <v>27</v>
      </c>
      <c r="G71" s="291"/>
      <c r="H71" s="251"/>
      <c r="I71" s="318">
        <f>+I74+D71</f>
        <v>127000</v>
      </c>
      <c r="J71" s="405"/>
      <c r="K71" s="251"/>
      <c r="L71" s="316">
        <f>+L74+$D71</f>
        <v>129000</v>
      </c>
      <c r="M71" s="251"/>
      <c r="N71" s="251"/>
      <c r="O71" s="316">
        <f>+O74+$D71</f>
        <v>132000</v>
      </c>
      <c r="P71" s="241"/>
      <c r="Q71" s="251"/>
      <c r="R71" s="316">
        <f>+R74+$D71</f>
        <v>132000</v>
      </c>
      <c r="S71" s="241"/>
      <c r="T71" s="251"/>
      <c r="U71" s="316">
        <f>+U74+$D71</f>
        <v>129000</v>
      </c>
      <c r="V71" s="405"/>
      <c r="W71" s="251"/>
      <c r="X71" s="316">
        <f>+X74+$D71</f>
        <v>127000</v>
      </c>
      <c r="Y71" s="251"/>
      <c r="Z71" s="251"/>
      <c r="AA71" s="316">
        <f>+AA74+$D71</f>
        <v>132000</v>
      </c>
      <c r="AB71" s="383"/>
      <c r="AC71" s="474"/>
      <c r="AD71" s="475"/>
      <c r="AE71" s="241"/>
      <c r="AF71" s="251"/>
      <c r="AG71" s="316">
        <f>+AG74+$D71</f>
        <v>129000</v>
      </c>
      <c r="AH71" s="241"/>
      <c r="AI71" s="251"/>
      <c r="AJ71" s="316">
        <f>+AJ74+$D71</f>
        <v>132000</v>
      </c>
      <c r="AK71" s="241"/>
      <c r="AL71" s="251"/>
      <c r="AM71" s="316">
        <f>+AM74+$D71</f>
        <v>134000</v>
      </c>
      <c r="AN71" s="241"/>
      <c r="AO71" s="251"/>
      <c r="AP71" s="316">
        <f>+AP74+$D71</f>
        <v>134000</v>
      </c>
      <c r="AQ71" s="241"/>
      <c r="AR71" s="251"/>
      <c r="AS71" s="316">
        <f>+AS74+$D71</f>
        <v>132000</v>
      </c>
      <c r="AT71" s="241"/>
      <c r="AU71" s="251"/>
      <c r="AV71" s="316">
        <f>+AV74+$D71</f>
        <v>129000</v>
      </c>
      <c r="AW71" s="251"/>
      <c r="AX71" s="251"/>
      <c r="AY71" s="316">
        <f>+AY74+$D71</f>
        <v>132000</v>
      </c>
      <c r="AZ71" s="251"/>
      <c r="BA71" s="251"/>
      <c r="BB71" s="315">
        <f>+BB74+$D71</f>
        <v>132000</v>
      </c>
      <c r="BC71" s="472">
        <v>27</v>
      </c>
      <c r="BE71" s="30">
        <f>G72+J72+M72+P72+S72+V72+Y72+AB72+AQ72+AT72+AW72+AZ72+AE72</f>
        <v>611.9</v>
      </c>
      <c r="BF71" s="31">
        <f>BG71/BE71</f>
        <v>129728.87726752738</v>
      </c>
      <c r="BG71" s="31">
        <f>I70+L70+O70+R70+U70+X70+AA70+AD70+AS70+AV70+AY70+BB70+AG70</f>
        <v>79381100</v>
      </c>
      <c r="BH71" s="23"/>
      <c r="BI71" s="23"/>
      <c r="BJ71" s="23"/>
      <c r="BK71" s="23"/>
      <c r="BL71" s="23"/>
      <c r="BM71" s="23"/>
    </row>
    <row r="72" spans="1:65" s="17" customFormat="1" ht="24" customHeight="1" thickBot="1" x14ac:dyDescent="0.35">
      <c r="A72" s="17">
        <v>3</v>
      </c>
      <c r="D72" s="45"/>
      <c r="E72" s="39"/>
      <c r="F72" s="408"/>
      <c r="G72" s="290">
        <v>66.900000000000006</v>
      </c>
      <c r="H72" s="244"/>
      <c r="I72" s="253"/>
      <c r="J72" s="249">
        <v>53.6</v>
      </c>
      <c r="K72" s="244"/>
      <c r="L72" s="245"/>
      <c r="M72" s="290">
        <v>40</v>
      </c>
      <c r="N72" s="244"/>
      <c r="O72" s="253"/>
      <c r="P72" s="249">
        <v>39.799999999999997</v>
      </c>
      <c r="Q72" s="244"/>
      <c r="R72" s="253"/>
      <c r="S72" s="249">
        <v>53.4</v>
      </c>
      <c r="T72" s="244"/>
      <c r="U72" s="245"/>
      <c r="V72" s="249">
        <v>66.8</v>
      </c>
      <c r="W72" s="244"/>
      <c r="X72" s="245"/>
      <c r="Y72" s="290">
        <v>35.4</v>
      </c>
      <c r="Z72" s="244"/>
      <c r="AA72" s="253"/>
      <c r="AB72" s="384"/>
      <c r="AC72" s="385"/>
      <c r="AD72" s="380"/>
      <c r="AE72" s="310">
        <v>66.8</v>
      </c>
      <c r="AF72" s="247"/>
      <c r="AG72" s="248"/>
      <c r="AH72" s="310">
        <v>53.4</v>
      </c>
      <c r="AI72" s="247"/>
      <c r="AJ72" s="248"/>
      <c r="AK72" s="310">
        <v>40</v>
      </c>
      <c r="AL72" s="247"/>
      <c r="AM72" s="248"/>
      <c r="AN72" s="310">
        <v>40</v>
      </c>
      <c r="AO72" s="406"/>
      <c r="AP72" s="248"/>
      <c r="AQ72" s="310">
        <v>53.6</v>
      </c>
      <c r="AR72" s="247"/>
      <c r="AS72" s="248"/>
      <c r="AT72" s="310">
        <v>66.599999999999994</v>
      </c>
      <c r="AU72" s="247"/>
      <c r="AV72" s="248"/>
      <c r="AW72" s="327">
        <v>34.5</v>
      </c>
      <c r="AX72" s="244"/>
      <c r="AY72" s="245"/>
      <c r="AZ72" s="290">
        <v>34.5</v>
      </c>
      <c r="BA72" s="244"/>
      <c r="BB72" s="253"/>
      <c r="BC72" s="472"/>
      <c r="BE72" s="30"/>
      <c r="BF72" s="30"/>
      <c r="BG72" s="30"/>
      <c r="BH72" s="23"/>
      <c r="BI72" s="23"/>
      <c r="BJ72" s="23"/>
      <c r="BK72" s="23"/>
      <c r="BL72" s="23"/>
      <c r="BM72" s="23"/>
    </row>
    <row r="73" spans="1:65" s="17" customFormat="1" ht="24" customHeight="1" x14ac:dyDescent="0.3">
      <c r="A73" s="17">
        <v>1</v>
      </c>
      <c r="D73" s="45"/>
      <c r="E73" s="39"/>
      <c r="F73" s="409"/>
      <c r="G73" s="288">
        <v>358</v>
      </c>
      <c r="H73" s="239" t="s">
        <v>57</v>
      </c>
      <c r="I73" s="252">
        <f>I74*G75</f>
        <v>8429400</v>
      </c>
      <c r="J73" s="238">
        <v>359</v>
      </c>
      <c r="K73" s="239" t="s">
        <v>58</v>
      </c>
      <c r="L73" s="240">
        <f>L74*J75</f>
        <v>6860800</v>
      </c>
      <c r="M73" s="288">
        <v>360</v>
      </c>
      <c r="N73" s="239" t="s">
        <v>2</v>
      </c>
      <c r="O73" s="252">
        <f>O74*M75</f>
        <v>5240000</v>
      </c>
      <c r="P73" s="238">
        <v>361</v>
      </c>
      <c r="Q73" s="239" t="s">
        <v>2</v>
      </c>
      <c r="R73" s="240">
        <f>R74*P75</f>
        <v>5213800</v>
      </c>
      <c r="S73" s="238">
        <v>362</v>
      </c>
      <c r="T73" s="239" t="s">
        <v>58</v>
      </c>
      <c r="U73" s="252">
        <f>U74*S75</f>
        <v>6835200</v>
      </c>
      <c r="V73" s="238">
        <v>363</v>
      </c>
      <c r="W73" s="239" t="s">
        <v>57</v>
      </c>
      <c r="X73" s="240">
        <f>X74*V75</f>
        <v>8416800</v>
      </c>
      <c r="Y73" s="288">
        <v>364</v>
      </c>
      <c r="Z73" s="239" t="s">
        <v>59</v>
      </c>
      <c r="AA73" s="252">
        <f>AA74*Y75</f>
        <v>4637400</v>
      </c>
      <c r="AB73" s="481">
        <v>365</v>
      </c>
      <c r="AC73" s="479" t="s">
        <v>59</v>
      </c>
      <c r="AD73" s="320">
        <f>AD74*AB75</f>
        <v>0</v>
      </c>
      <c r="AE73" s="238">
        <v>366</v>
      </c>
      <c r="AF73" s="239" t="s">
        <v>57</v>
      </c>
      <c r="AG73" s="252">
        <f>AG74*AE75</f>
        <v>8550400</v>
      </c>
      <c r="AH73" s="238">
        <v>367</v>
      </c>
      <c r="AI73" s="239" t="s">
        <v>58</v>
      </c>
      <c r="AJ73" s="252">
        <f>AJ74*AH75</f>
        <v>6995400</v>
      </c>
      <c r="AK73" s="238">
        <v>368</v>
      </c>
      <c r="AL73" s="239" t="s">
        <v>2</v>
      </c>
      <c r="AM73" s="252">
        <f>AM74*AK75</f>
        <v>5320000</v>
      </c>
      <c r="AN73" s="238">
        <v>369</v>
      </c>
      <c r="AO73" s="239" t="s">
        <v>2</v>
      </c>
      <c r="AP73" s="252">
        <f>AP74*AN75</f>
        <v>5320000</v>
      </c>
      <c r="AQ73" s="238">
        <v>370</v>
      </c>
      <c r="AR73" s="239" t="s">
        <v>58</v>
      </c>
      <c r="AS73" s="240">
        <f>AS74*AQ75</f>
        <v>7021600</v>
      </c>
      <c r="AT73" s="238">
        <v>371</v>
      </c>
      <c r="AU73" s="239" t="s">
        <v>57</v>
      </c>
      <c r="AV73" s="240">
        <f>AV74*AT75</f>
        <v>8524800</v>
      </c>
      <c r="AW73" s="288">
        <v>372</v>
      </c>
      <c r="AX73" s="239" t="s">
        <v>59</v>
      </c>
      <c r="AY73" s="240">
        <f>AY74*AW75</f>
        <v>4519500</v>
      </c>
      <c r="AZ73" s="288">
        <v>373</v>
      </c>
      <c r="BA73" s="239" t="s">
        <v>59</v>
      </c>
      <c r="BB73" s="252">
        <f>BB74*AZ75</f>
        <v>4519500</v>
      </c>
      <c r="BC73" s="491"/>
    </row>
    <row r="74" spans="1:65" s="17" customFormat="1" ht="24" customHeight="1" x14ac:dyDescent="0.3">
      <c r="A74" s="17">
        <v>2</v>
      </c>
      <c r="D74" s="45">
        <f>+D77*5</f>
        <v>5000</v>
      </c>
      <c r="E74" s="39"/>
      <c r="F74" s="408">
        <v>26</v>
      </c>
      <c r="G74" s="291"/>
      <c r="H74" s="251"/>
      <c r="I74" s="318">
        <f>+I77+D74</f>
        <v>126000</v>
      </c>
      <c r="J74" s="241"/>
      <c r="K74" s="251"/>
      <c r="L74" s="316">
        <f>+L77+$D74</f>
        <v>128000</v>
      </c>
      <c r="M74" s="251"/>
      <c r="N74" s="251"/>
      <c r="O74" s="316">
        <f>+O77+$D74</f>
        <v>131000</v>
      </c>
      <c r="P74" s="241"/>
      <c r="Q74" s="251"/>
      <c r="R74" s="316">
        <f>+R77+$D74</f>
        <v>131000</v>
      </c>
      <c r="S74" s="241"/>
      <c r="T74" s="251"/>
      <c r="U74" s="316">
        <f>+U77+$D74</f>
        <v>128000</v>
      </c>
      <c r="V74" s="241"/>
      <c r="W74" s="251"/>
      <c r="X74" s="316">
        <f>+X77+$D74</f>
        <v>126000</v>
      </c>
      <c r="Y74" s="251"/>
      <c r="Z74" s="251"/>
      <c r="AA74" s="316">
        <f>+AA77+$D74</f>
        <v>131000</v>
      </c>
      <c r="AB74" s="483"/>
      <c r="AC74" s="474"/>
      <c r="AD74" s="322"/>
      <c r="AE74" s="241"/>
      <c r="AF74" s="251"/>
      <c r="AG74" s="316">
        <f>+AG77+$D74</f>
        <v>128000</v>
      </c>
      <c r="AH74" s="241"/>
      <c r="AI74" s="251"/>
      <c r="AJ74" s="316">
        <f>+AJ77+$D74</f>
        <v>131000</v>
      </c>
      <c r="AK74" s="241"/>
      <c r="AL74" s="251"/>
      <c r="AM74" s="316">
        <f>+AM77+$D74</f>
        <v>133000</v>
      </c>
      <c r="AN74" s="241"/>
      <c r="AO74" s="251"/>
      <c r="AP74" s="316">
        <f>+AP77+$D74</f>
        <v>133000</v>
      </c>
      <c r="AQ74" s="241"/>
      <c r="AR74" s="251"/>
      <c r="AS74" s="316">
        <f>+AS77+$D74</f>
        <v>131000</v>
      </c>
      <c r="AT74" s="241"/>
      <c r="AU74" s="251"/>
      <c r="AV74" s="316">
        <f>+AV77+$D74</f>
        <v>128000</v>
      </c>
      <c r="AW74" s="251"/>
      <c r="AX74" s="251"/>
      <c r="AY74" s="316">
        <f>+AY77+$D74</f>
        <v>131000</v>
      </c>
      <c r="AZ74" s="251"/>
      <c r="BA74" s="251"/>
      <c r="BB74" s="315">
        <f>+BB77+$D74</f>
        <v>131000</v>
      </c>
      <c r="BC74" s="472">
        <v>26</v>
      </c>
      <c r="BE74" s="30">
        <f>G75+J75+M75+P75+S75+V75+Y75+AB75+AQ75+AT75+AW75+AZ75+AE75</f>
        <v>611.9</v>
      </c>
      <c r="BF74" s="31">
        <f>BG74/BE74</f>
        <v>128728.87726752738</v>
      </c>
      <c r="BG74" s="31">
        <f>I73+L73+O73+R73+U73+X73+AA73+AD73+AS73+AV73+AY73+BB73+AG73</f>
        <v>78769200</v>
      </c>
      <c r="BH74" s="23"/>
      <c r="BI74" s="23"/>
      <c r="BJ74" s="23"/>
      <c r="BK74" s="23"/>
      <c r="BL74" s="23"/>
      <c r="BM74" s="23"/>
    </row>
    <row r="75" spans="1:65" s="17" customFormat="1" ht="24" customHeight="1" thickBot="1" x14ac:dyDescent="0.35">
      <c r="A75" s="17">
        <v>3</v>
      </c>
      <c r="D75" s="45"/>
      <c r="E75" s="39"/>
      <c r="F75" s="408"/>
      <c r="G75" s="290">
        <v>66.900000000000006</v>
      </c>
      <c r="H75" s="244"/>
      <c r="I75" s="253"/>
      <c r="J75" s="310">
        <v>53.6</v>
      </c>
      <c r="K75" s="247"/>
      <c r="L75" s="248"/>
      <c r="M75" s="290">
        <v>40</v>
      </c>
      <c r="N75" s="244"/>
      <c r="O75" s="253"/>
      <c r="P75" s="310">
        <v>39.799999999999997</v>
      </c>
      <c r="Q75" s="247"/>
      <c r="R75" s="248"/>
      <c r="S75" s="249">
        <v>53.4</v>
      </c>
      <c r="T75" s="244"/>
      <c r="U75" s="245"/>
      <c r="V75" s="310">
        <v>66.8</v>
      </c>
      <c r="W75" s="247"/>
      <c r="X75" s="248"/>
      <c r="Y75" s="290">
        <v>35.4</v>
      </c>
      <c r="Z75" s="244"/>
      <c r="AA75" s="253"/>
      <c r="AB75" s="484"/>
      <c r="AC75" s="485"/>
      <c r="AD75" s="486"/>
      <c r="AE75" s="310">
        <v>66.8</v>
      </c>
      <c r="AF75" s="247"/>
      <c r="AG75" s="248"/>
      <c r="AH75" s="310">
        <v>53.4</v>
      </c>
      <c r="AI75" s="247"/>
      <c r="AJ75" s="248"/>
      <c r="AK75" s="310">
        <v>40</v>
      </c>
      <c r="AL75" s="247"/>
      <c r="AM75" s="248"/>
      <c r="AN75" s="310">
        <v>40</v>
      </c>
      <c r="AO75" s="247"/>
      <c r="AP75" s="248"/>
      <c r="AQ75" s="310">
        <v>53.6</v>
      </c>
      <c r="AR75" s="247"/>
      <c r="AS75" s="248"/>
      <c r="AT75" s="310">
        <v>66.599999999999994</v>
      </c>
      <c r="AU75" s="247"/>
      <c r="AV75" s="248"/>
      <c r="AW75" s="290">
        <v>34.5</v>
      </c>
      <c r="AX75" s="244"/>
      <c r="AY75" s="245"/>
      <c r="AZ75" s="290">
        <v>34.5</v>
      </c>
      <c r="BA75" s="244"/>
      <c r="BB75" s="253"/>
      <c r="BC75" s="472"/>
      <c r="BE75" s="30"/>
      <c r="BF75" s="30"/>
      <c r="BG75" s="30"/>
      <c r="BH75" s="23"/>
      <c r="BI75" s="23"/>
      <c r="BJ75" s="23"/>
      <c r="BK75" s="23"/>
      <c r="BL75" s="23"/>
      <c r="BM75" s="23"/>
    </row>
    <row r="76" spans="1:65" s="17" customFormat="1" ht="24" customHeight="1" x14ac:dyDescent="0.3">
      <c r="A76" s="17">
        <v>1</v>
      </c>
      <c r="D76" s="45"/>
      <c r="E76" s="39"/>
      <c r="F76" s="409"/>
      <c r="G76" s="288">
        <v>342</v>
      </c>
      <c r="H76" s="239" t="s">
        <v>57</v>
      </c>
      <c r="I76" s="252">
        <f>I77*G78</f>
        <v>8094900.0000000009</v>
      </c>
      <c r="J76" s="238">
        <v>343</v>
      </c>
      <c r="K76" s="324" t="s">
        <v>58</v>
      </c>
      <c r="L76" s="240">
        <f>L77*J78</f>
        <v>6592800</v>
      </c>
      <c r="M76" s="288">
        <v>344</v>
      </c>
      <c r="N76" s="239" t="s">
        <v>2</v>
      </c>
      <c r="O76" s="252">
        <f>O77*M78</f>
        <v>5040000</v>
      </c>
      <c r="P76" s="238">
        <v>345</v>
      </c>
      <c r="Q76" s="239" t="s">
        <v>2</v>
      </c>
      <c r="R76" s="252">
        <f>R77*P78</f>
        <v>5014800</v>
      </c>
      <c r="S76" s="238">
        <v>346</v>
      </c>
      <c r="T76" s="239" t="s">
        <v>58</v>
      </c>
      <c r="U76" s="252">
        <f>U77*S78</f>
        <v>6568200</v>
      </c>
      <c r="V76" s="238">
        <v>347</v>
      </c>
      <c r="W76" s="324" t="s">
        <v>57</v>
      </c>
      <c r="X76" s="240">
        <f>X77*V78</f>
        <v>8082800</v>
      </c>
      <c r="Y76" s="288">
        <v>348</v>
      </c>
      <c r="Z76" s="239" t="s">
        <v>59</v>
      </c>
      <c r="AA76" s="252">
        <f>AA77*Y78</f>
        <v>4460400</v>
      </c>
      <c r="AB76" s="382">
        <v>349</v>
      </c>
      <c r="AC76" s="479" t="s">
        <v>59</v>
      </c>
      <c r="AD76" s="319">
        <f>AD77*AB78</f>
        <v>0</v>
      </c>
      <c r="AE76" s="238">
        <v>350</v>
      </c>
      <c r="AF76" s="239" t="s">
        <v>57</v>
      </c>
      <c r="AG76" s="252">
        <f>AG77*AE78</f>
        <v>8216400</v>
      </c>
      <c r="AH76" s="238">
        <v>351</v>
      </c>
      <c r="AI76" s="239" t="s">
        <v>58</v>
      </c>
      <c r="AJ76" s="252">
        <f>AJ77*AH78</f>
        <v>6728400</v>
      </c>
      <c r="AK76" s="238">
        <v>352</v>
      </c>
      <c r="AL76" s="239" t="s">
        <v>2</v>
      </c>
      <c r="AM76" s="252">
        <f>AM77*AK78</f>
        <v>5120000</v>
      </c>
      <c r="AN76" s="238">
        <v>353</v>
      </c>
      <c r="AO76" s="239" t="s">
        <v>2</v>
      </c>
      <c r="AP76" s="252">
        <f>AP77*AN78</f>
        <v>5120000</v>
      </c>
      <c r="AQ76" s="238">
        <v>354</v>
      </c>
      <c r="AR76" s="239" t="s">
        <v>58</v>
      </c>
      <c r="AS76" s="240">
        <f>AS77*AQ78</f>
        <v>6753600</v>
      </c>
      <c r="AT76" s="238">
        <v>355</v>
      </c>
      <c r="AU76" s="239" t="s">
        <v>57</v>
      </c>
      <c r="AV76" s="240">
        <f>AV77*AT78</f>
        <v>8191799.9999999991</v>
      </c>
      <c r="AW76" s="288">
        <v>356</v>
      </c>
      <c r="AX76" s="239" t="s">
        <v>59</v>
      </c>
      <c r="AY76" s="240">
        <f>AY77*AW78</f>
        <v>4347000</v>
      </c>
      <c r="AZ76" s="288">
        <v>357</v>
      </c>
      <c r="BA76" s="239" t="s">
        <v>59</v>
      </c>
      <c r="BB76" s="252">
        <f>BB77*AZ78</f>
        <v>4347000</v>
      </c>
      <c r="BC76" s="491"/>
      <c r="BE76" s="30"/>
      <c r="BF76" s="30"/>
      <c r="BG76" s="30"/>
      <c r="BH76" s="23"/>
      <c r="BI76" s="23"/>
      <c r="BJ76" s="23"/>
      <c r="BK76" s="23"/>
      <c r="BL76" s="23"/>
      <c r="BM76" s="23"/>
    </row>
    <row r="77" spans="1:65" s="17" customFormat="1" ht="24" customHeight="1" x14ac:dyDescent="0.3">
      <c r="A77" s="17">
        <v>2</v>
      </c>
      <c r="D77" s="45">
        <f>+D80-700</f>
        <v>1000</v>
      </c>
      <c r="E77" s="39"/>
      <c r="F77" s="408">
        <v>25</v>
      </c>
      <c r="G77" s="291"/>
      <c r="H77" s="251"/>
      <c r="I77" s="318">
        <f>+I83+1000+$D77</f>
        <v>121000</v>
      </c>
      <c r="J77" s="405"/>
      <c r="K77" s="251"/>
      <c r="L77" s="316">
        <f>+L83+1000+$D77</f>
        <v>123000</v>
      </c>
      <c r="M77" s="251"/>
      <c r="N77" s="251"/>
      <c r="O77" s="316">
        <f>+O83+1000+$D77</f>
        <v>126000</v>
      </c>
      <c r="P77" s="241"/>
      <c r="Q77" s="251"/>
      <c r="R77" s="316">
        <f>+R83+1000+$D77</f>
        <v>126000</v>
      </c>
      <c r="S77" s="241"/>
      <c r="T77" s="251"/>
      <c r="U77" s="316">
        <f>+U83+1000+$D77</f>
        <v>123000</v>
      </c>
      <c r="V77" s="405"/>
      <c r="W77" s="251"/>
      <c r="X77" s="316">
        <f>+X83+1000+$D77</f>
        <v>121000</v>
      </c>
      <c r="Y77" s="251"/>
      <c r="Z77" s="251"/>
      <c r="AA77" s="316">
        <f>+AA83+1000+$D77</f>
        <v>126000</v>
      </c>
      <c r="AB77" s="383"/>
      <c r="AC77" s="474"/>
      <c r="AD77" s="475"/>
      <c r="AE77" s="241"/>
      <c r="AF77" s="251"/>
      <c r="AG77" s="316">
        <f>+AG83+1000+$D77</f>
        <v>123000</v>
      </c>
      <c r="AH77" s="241"/>
      <c r="AI77" s="251"/>
      <c r="AJ77" s="316">
        <f>+AJ83+1000+$D77</f>
        <v>126000</v>
      </c>
      <c r="AK77" s="241"/>
      <c r="AL77" s="251"/>
      <c r="AM77" s="316">
        <f>+AM83+1000+$D77</f>
        <v>128000</v>
      </c>
      <c r="AN77" s="241"/>
      <c r="AO77" s="251"/>
      <c r="AP77" s="316">
        <f>+AP83+1000+$D77</f>
        <v>128000</v>
      </c>
      <c r="AQ77" s="241"/>
      <c r="AR77" s="251"/>
      <c r="AS77" s="316">
        <f>+AS83+1000+$D77</f>
        <v>126000</v>
      </c>
      <c r="AT77" s="241"/>
      <c r="AU77" s="251"/>
      <c r="AV77" s="316">
        <f>+AV83+1000+$D77</f>
        <v>123000</v>
      </c>
      <c r="AW77" s="251"/>
      <c r="AX77" s="251"/>
      <c r="AY77" s="316">
        <f>+AY83+1000+$D77</f>
        <v>126000</v>
      </c>
      <c r="AZ77" s="251"/>
      <c r="BA77" s="251"/>
      <c r="BB77" s="315">
        <f>+BB83+1000+$D77</f>
        <v>126000</v>
      </c>
      <c r="BC77" s="472">
        <v>25</v>
      </c>
      <c r="BE77" s="30">
        <f>G78+J78+M78+P78+S78+V78+Y78+AB78+AQ78+AT78+AW78+AZ78+AE78</f>
        <v>643.09999999999991</v>
      </c>
      <c r="BF77" s="31">
        <f>BG77/BE77</f>
        <v>117726.17011351269</v>
      </c>
      <c r="BG77" s="31">
        <f>I76+L76+O76+R76+U76+X76+AA76+AD76+AS76+AV76+AY76+BB76+AG76</f>
        <v>75709700</v>
      </c>
      <c r="BH77" s="23"/>
      <c r="BI77" s="23"/>
      <c r="BJ77" s="23"/>
      <c r="BK77" s="23"/>
      <c r="BL77" s="23"/>
      <c r="BM77" s="23"/>
    </row>
    <row r="78" spans="1:65" s="17" customFormat="1" ht="24" customHeight="1" thickBot="1" x14ac:dyDescent="0.35">
      <c r="A78" s="17">
        <v>3</v>
      </c>
      <c r="D78" s="45"/>
      <c r="E78" s="39"/>
      <c r="F78" s="410"/>
      <c r="G78" s="394">
        <v>66.900000000000006</v>
      </c>
      <c r="H78" s="341"/>
      <c r="I78" s="338"/>
      <c r="J78" s="353">
        <v>53.6</v>
      </c>
      <c r="K78" s="341"/>
      <c r="L78" s="344"/>
      <c r="M78" s="394">
        <v>40</v>
      </c>
      <c r="N78" s="341"/>
      <c r="O78" s="338"/>
      <c r="P78" s="353">
        <v>39.799999999999997</v>
      </c>
      <c r="Q78" s="341"/>
      <c r="R78" s="338"/>
      <c r="S78" s="353">
        <v>53.4</v>
      </c>
      <c r="T78" s="341"/>
      <c r="U78" s="339"/>
      <c r="V78" s="353">
        <v>66.8</v>
      </c>
      <c r="W78" s="341"/>
      <c r="X78" s="344"/>
      <c r="Y78" s="394">
        <v>35.4</v>
      </c>
      <c r="Z78" s="341"/>
      <c r="AA78" s="338"/>
      <c r="AB78" s="489">
        <v>31.2</v>
      </c>
      <c r="AC78" s="390"/>
      <c r="AD78" s="381"/>
      <c r="AE78" s="353">
        <v>66.8</v>
      </c>
      <c r="AF78" s="341"/>
      <c r="AG78" s="339"/>
      <c r="AH78" s="353">
        <v>53.4</v>
      </c>
      <c r="AI78" s="341"/>
      <c r="AJ78" s="339"/>
      <c r="AK78" s="353">
        <v>40</v>
      </c>
      <c r="AL78" s="341"/>
      <c r="AM78" s="339"/>
      <c r="AN78" s="353">
        <v>40</v>
      </c>
      <c r="AO78" s="341"/>
      <c r="AP78" s="339"/>
      <c r="AQ78" s="353">
        <v>53.6</v>
      </c>
      <c r="AR78" s="341"/>
      <c r="AS78" s="339"/>
      <c r="AT78" s="353">
        <v>66.599999999999994</v>
      </c>
      <c r="AU78" s="341"/>
      <c r="AV78" s="339"/>
      <c r="AW78" s="394">
        <v>34.5</v>
      </c>
      <c r="AX78" s="341"/>
      <c r="AY78" s="339"/>
      <c r="AZ78" s="394">
        <v>34.5</v>
      </c>
      <c r="BA78" s="341"/>
      <c r="BB78" s="338"/>
      <c r="BC78" s="473"/>
      <c r="BE78" s="30"/>
      <c r="BF78" s="30"/>
      <c r="BG78" s="30"/>
      <c r="BH78" s="23"/>
      <c r="BI78" s="23"/>
      <c r="BJ78" s="23"/>
      <c r="BK78" s="23"/>
      <c r="BL78" s="23"/>
      <c r="BM78" s="23"/>
    </row>
    <row r="79" spans="1:65" s="17" customFormat="1" ht="24" customHeight="1" thickTop="1" x14ac:dyDescent="0.3">
      <c r="A79" s="17">
        <v>1</v>
      </c>
      <c r="D79" s="45"/>
      <c r="E79" s="40"/>
      <c r="F79" s="356"/>
      <c r="G79" s="492"/>
      <c r="H79" s="413"/>
      <c r="I79" s="493"/>
      <c r="J79" s="492"/>
      <c r="K79" s="413"/>
      <c r="L79" s="493"/>
      <c r="M79" s="492"/>
      <c r="N79" s="413"/>
      <c r="O79" s="493"/>
      <c r="P79" s="494"/>
      <c r="Q79" s="413"/>
      <c r="R79" s="493"/>
      <c r="S79" s="492"/>
      <c r="T79" s="413"/>
      <c r="U79" s="495"/>
      <c r="V79" s="496">
        <v>333</v>
      </c>
      <c r="W79" s="331" t="s">
        <v>57</v>
      </c>
      <c r="X79" s="333">
        <f>X80*V81</f>
        <v>8062760</v>
      </c>
      <c r="Y79" s="497"/>
      <c r="Z79" s="413"/>
      <c r="AA79" s="495"/>
      <c r="AB79" s="386">
        <v>334</v>
      </c>
      <c r="AC79" s="479" t="s">
        <v>59</v>
      </c>
      <c r="AD79" s="387">
        <f>AD80*AB81</f>
        <v>0</v>
      </c>
      <c r="AE79" s="346">
        <v>335</v>
      </c>
      <c r="AF79" s="331" t="s">
        <v>57</v>
      </c>
      <c r="AG79" s="333">
        <f>AG80*AE81</f>
        <v>8196360</v>
      </c>
      <c r="AH79" s="335">
        <v>336</v>
      </c>
      <c r="AI79" s="331" t="s">
        <v>60</v>
      </c>
      <c r="AJ79" s="334">
        <f>AJ80*AH81</f>
        <v>6737520</v>
      </c>
      <c r="AK79" s="497"/>
      <c r="AL79" s="413"/>
      <c r="AM79" s="495"/>
      <c r="AN79" s="335">
        <v>337</v>
      </c>
      <c r="AO79" s="331" t="s">
        <v>2</v>
      </c>
      <c r="AP79" s="334">
        <f>AP80*AN81</f>
        <v>5108000</v>
      </c>
      <c r="AQ79" s="335">
        <v>338</v>
      </c>
      <c r="AR79" s="331" t="s">
        <v>58</v>
      </c>
      <c r="AS79" s="334">
        <f>AS80*AQ81</f>
        <v>6762660</v>
      </c>
      <c r="AT79" s="335">
        <v>339</v>
      </c>
      <c r="AU79" s="331" t="s">
        <v>57</v>
      </c>
      <c r="AV79" s="333">
        <f>AV80*AT81</f>
        <v>8147280.0000000009</v>
      </c>
      <c r="AW79" s="386">
        <v>340</v>
      </c>
      <c r="AX79" s="398"/>
      <c r="AY79" s="392"/>
      <c r="AZ79" s="498">
        <v>341</v>
      </c>
      <c r="BA79" s="398"/>
      <c r="BB79" s="387"/>
      <c r="BC79" s="499"/>
      <c r="BE79" s="30"/>
      <c r="BF79" s="30"/>
      <c r="BG79" s="30"/>
      <c r="BH79" s="23"/>
      <c r="BI79" s="23"/>
      <c r="BJ79" s="23"/>
      <c r="BK79" s="23"/>
      <c r="BL79" s="23"/>
      <c r="BM79" s="23"/>
    </row>
    <row r="80" spans="1:65" s="17" customFormat="1" ht="24" customHeight="1" x14ac:dyDescent="0.3">
      <c r="A80" s="17">
        <v>2</v>
      </c>
      <c r="D80" s="45">
        <f>+D83+700</f>
        <v>1700</v>
      </c>
      <c r="E80" s="40">
        <v>2000</v>
      </c>
      <c r="F80" s="347">
        <v>24</v>
      </c>
      <c r="G80" s="500"/>
      <c r="H80" s="446"/>
      <c r="I80" s="254"/>
      <c r="J80" s="500"/>
      <c r="K80" s="446"/>
      <c r="L80" s="254"/>
      <c r="M80" s="500"/>
      <c r="N80" s="446"/>
      <c r="O80" s="254"/>
      <c r="P80" s="501"/>
      <c r="Q80" s="501"/>
      <c r="R80" s="254"/>
      <c r="S80" s="500"/>
      <c r="T80" s="446"/>
      <c r="U80" s="502"/>
      <c r="V80" s="503"/>
      <c r="W80" s="251"/>
      <c r="X80" s="316">
        <f>+X83+$D80</f>
        <v>120700</v>
      </c>
      <c r="Y80" s="504"/>
      <c r="Z80" s="446"/>
      <c r="AA80" s="502"/>
      <c r="AB80" s="388"/>
      <c r="AC80" s="474"/>
      <c r="AD80" s="505"/>
      <c r="AE80" s="251"/>
      <c r="AF80" s="251"/>
      <c r="AG80" s="316">
        <f>+AG83+$D80</f>
        <v>122700</v>
      </c>
      <c r="AH80" s="241"/>
      <c r="AI80" s="251"/>
      <c r="AJ80" s="316">
        <f>+AJ83+$D80</f>
        <v>125700</v>
      </c>
      <c r="AK80" s="504"/>
      <c r="AL80" s="446"/>
      <c r="AM80" s="502"/>
      <c r="AN80" s="241"/>
      <c r="AO80" s="251"/>
      <c r="AP80" s="316">
        <f>+AP83+$D80</f>
        <v>127700</v>
      </c>
      <c r="AQ80" s="241"/>
      <c r="AR80" s="251"/>
      <c r="AS80" s="316">
        <f>+AS83+$D80</f>
        <v>125700</v>
      </c>
      <c r="AT80" s="241"/>
      <c r="AU80" s="251"/>
      <c r="AV80" s="316">
        <f>+AV83+$D80</f>
        <v>122700</v>
      </c>
      <c r="AW80" s="388"/>
      <c r="AX80" s="474"/>
      <c r="AY80" s="322"/>
      <c r="AZ80" s="483"/>
      <c r="BA80" s="474"/>
      <c r="BB80" s="393"/>
      <c r="BC80" s="506">
        <v>24</v>
      </c>
      <c r="BE80" s="30">
        <f>G81+J81+M81+P81+S81+V81+Y81+AB81+AQ81+AT81+AW81+AZ81+AE81</f>
        <v>284.89999999999998</v>
      </c>
      <c r="BF80" s="31">
        <f>BG80/BE80</f>
        <v>109403.51000351002</v>
      </c>
      <c r="BG80" s="31">
        <f>I79+L79+O79+R79+U79+X79+AA79+AD79+AS79+AV79+AY79+BB79+AG79</f>
        <v>31169060</v>
      </c>
      <c r="BH80" s="23"/>
      <c r="BI80" s="23"/>
      <c r="BJ80" s="23"/>
      <c r="BK80" s="23"/>
      <c r="BL80" s="23"/>
      <c r="BM80" s="23"/>
    </row>
    <row r="81" spans="1:65" s="17" customFormat="1" ht="24" customHeight="1" thickBot="1" x14ac:dyDescent="0.35">
      <c r="A81" s="17">
        <v>3</v>
      </c>
      <c r="D81" s="45"/>
      <c r="E81" s="40"/>
      <c r="F81" s="348"/>
      <c r="G81" s="507"/>
      <c r="H81" s="508"/>
      <c r="I81" s="509"/>
      <c r="J81" s="507"/>
      <c r="K81" s="508"/>
      <c r="L81" s="510"/>
      <c r="M81" s="507"/>
      <c r="N81" s="508"/>
      <c r="O81" s="509"/>
      <c r="P81" s="511"/>
      <c r="Q81" s="512"/>
      <c r="R81" s="513"/>
      <c r="S81" s="507"/>
      <c r="T81" s="508"/>
      <c r="U81" s="514"/>
      <c r="V81" s="515">
        <v>66.8</v>
      </c>
      <c r="W81" s="341"/>
      <c r="X81" s="338"/>
      <c r="Y81" s="516"/>
      <c r="Z81" s="508"/>
      <c r="AA81" s="514"/>
      <c r="AB81" s="389">
        <v>31.1</v>
      </c>
      <c r="AC81" s="390"/>
      <c r="AD81" s="391"/>
      <c r="AE81" s="394">
        <v>66.8</v>
      </c>
      <c r="AF81" s="341"/>
      <c r="AG81" s="338"/>
      <c r="AH81" s="353">
        <v>53.6</v>
      </c>
      <c r="AI81" s="341"/>
      <c r="AJ81" s="339"/>
      <c r="AK81" s="516"/>
      <c r="AL81" s="508"/>
      <c r="AM81" s="514"/>
      <c r="AN81" s="353">
        <v>40</v>
      </c>
      <c r="AO81" s="341"/>
      <c r="AP81" s="339"/>
      <c r="AQ81" s="353">
        <v>53.8</v>
      </c>
      <c r="AR81" s="341"/>
      <c r="AS81" s="339"/>
      <c r="AT81" s="340">
        <v>66.400000000000006</v>
      </c>
      <c r="AU81" s="341"/>
      <c r="AV81" s="338"/>
      <c r="AW81" s="389"/>
      <c r="AX81" s="390"/>
      <c r="AY81" s="517"/>
      <c r="AZ81" s="518"/>
      <c r="BA81" s="390"/>
      <c r="BB81" s="391"/>
      <c r="BC81" s="519"/>
      <c r="BE81" s="30"/>
      <c r="BF81" s="30"/>
      <c r="BG81" s="30"/>
      <c r="BH81" s="23"/>
      <c r="BI81" s="23"/>
      <c r="BJ81" s="23"/>
      <c r="BK81" s="23"/>
      <c r="BL81" s="23"/>
      <c r="BM81" s="23"/>
    </row>
    <row r="82" spans="1:65" s="17" customFormat="1" ht="24" customHeight="1" thickTop="1" x14ac:dyDescent="0.3">
      <c r="A82" s="17">
        <v>1</v>
      </c>
      <c r="D82" s="45"/>
      <c r="E82" s="40"/>
      <c r="F82" s="371"/>
      <c r="G82" s="346">
        <v>317</v>
      </c>
      <c r="H82" s="239" t="s">
        <v>57</v>
      </c>
      <c r="I82" s="240">
        <f>I83*G84</f>
        <v>7996800</v>
      </c>
      <c r="J82" s="335">
        <v>318</v>
      </c>
      <c r="K82" s="324" t="s">
        <v>58</v>
      </c>
      <c r="L82" s="240">
        <f>L83*J84</f>
        <v>6582400</v>
      </c>
      <c r="M82" s="346">
        <v>319</v>
      </c>
      <c r="N82" s="239" t="s">
        <v>2</v>
      </c>
      <c r="O82" s="240">
        <f>O83*M84</f>
        <v>5022000</v>
      </c>
      <c r="P82" s="335">
        <v>320</v>
      </c>
      <c r="Q82" s="239" t="s">
        <v>2</v>
      </c>
      <c r="R82" s="240">
        <f>R83*P84</f>
        <v>5034400</v>
      </c>
      <c r="S82" s="346">
        <v>321</v>
      </c>
      <c r="T82" s="239" t="s">
        <v>58</v>
      </c>
      <c r="U82" s="240">
        <f>U83*S84</f>
        <v>6558200</v>
      </c>
      <c r="V82" s="335">
        <v>322</v>
      </c>
      <c r="W82" s="331" t="s">
        <v>57</v>
      </c>
      <c r="X82" s="240">
        <f>X83*V84</f>
        <v>8056300</v>
      </c>
      <c r="Y82" s="346">
        <v>323</v>
      </c>
      <c r="Z82" s="239" t="s">
        <v>59</v>
      </c>
      <c r="AA82" s="240">
        <f>AA83*Y84</f>
        <v>4451600</v>
      </c>
      <c r="AB82" s="382">
        <v>324</v>
      </c>
      <c r="AC82" s="479" t="s">
        <v>59</v>
      </c>
      <c r="AD82" s="319">
        <f>AD83*AB84</f>
        <v>0</v>
      </c>
      <c r="AE82" s="335">
        <v>325</v>
      </c>
      <c r="AF82" s="239" t="s">
        <v>57</v>
      </c>
      <c r="AG82" s="240">
        <f>AG83*AE84</f>
        <v>8191700</v>
      </c>
      <c r="AH82" s="335">
        <v>326</v>
      </c>
      <c r="AI82" s="239" t="s">
        <v>58</v>
      </c>
      <c r="AJ82" s="240">
        <f>AJ83*AH84</f>
        <v>6720800</v>
      </c>
      <c r="AK82" s="335">
        <v>327</v>
      </c>
      <c r="AL82" s="239" t="s">
        <v>2</v>
      </c>
      <c r="AM82" s="240">
        <f>AM83*AK84</f>
        <v>5115600</v>
      </c>
      <c r="AN82" s="335">
        <v>328</v>
      </c>
      <c r="AO82" s="239" t="s">
        <v>2</v>
      </c>
      <c r="AP82" s="240">
        <f>AP83*AN84</f>
        <v>5115600</v>
      </c>
      <c r="AQ82" s="335">
        <v>329</v>
      </c>
      <c r="AR82" s="239" t="s">
        <v>58</v>
      </c>
      <c r="AS82" s="240">
        <f>AS83*AQ84</f>
        <v>6745600</v>
      </c>
      <c r="AT82" s="335">
        <v>330</v>
      </c>
      <c r="AU82" s="239" t="s">
        <v>57</v>
      </c>
      <c r="AV82" s="240">
        <f>AV83*AT84</f>
        <v>8131200</v>
      </c>
      <c r="AW82" s="346">
        <v>331</v>
      </c>
      <c r="AX82" s="239" t="s">
        <v>59</v>
      </c>
      <c r="AY82" s="240">
        <f>AY83*AW84</f>
        <v>4340000</v>
      </c>
      <c r="AZ82" s="335">
        <v>332</v>
      </c>
      <c r="BA82" s="239" t="s">
        <v>59</v>
      </c>
      <c r="BB82" s="240">
        <f>BB83*AZ84</f>
        <v>4340000</v>
      </c>
      <c r="BC82" s="520"/>
      <c r="BE82" s="30"/>
      <c r="BF82" s="30"/>
      <c r="BG82" s="30"/>
      <c r="BH82" s="23"/>
      <c r="BI82" s="23"/>
      <c r="BJ82" s="23"/>
      <c r="BK82" s="23"/>
      <c r="BL82" s="23"/>
      <c r="BM82" s="23"/>
    </row>
    <row r="83" spans="1:65" s="17" customFormat="1" ht="24" customHeight="1" x14ac:dyDescent="0.3">
      <c r="A83" s="17">
        <v>2</v>
      </c>
      <c r="D83" s="45">
        <f>+D86</f>
        <v>1000</v>
      </c>
      <c r="E83" s="40">
        <v>5000</v>
      </c>
      <c r="F83" s="372">
        <v>23</v>
      </c>
      <c r="G83" s="291"/>
      <c r="H83" s="251"/>
      <c r="I83" s="315">
        <f>+I86+D83</f>
        <v>119000</v>
      </c>
      <c r="J83" s="405"/>
      <c r="K83" s="251"/>
      <c r="L83" s="316">
        <f>+L86+$D83</f>
        <v>121000</v>
      </c>
      <c r="M83" s="291"/>
      <c r="N83" s="251"/>
      <c r="O83" s="316">
        <f>+O86+$D83</f>
        <v>124000</v>
      </c>
      <c r="P83" s="405"/>
      <c r="Q83" s="251"/>
      <c r="R83" s="316">
        <f>+R86+$D83</f>
        <v>124000</v>
      </c>
      <c r="S83" s="291"/>
      <c r="T83" s="251"/>
      <c r="U83" s="316">
        <f>+U86+$D83</f>
        <v>121000</v>
      </c>
      <c r="V83" s="405"/>
      <c r="W83" s="251"/>
      <c r="X83" s="316">
        <f>+X86+$D83</f>
        <v>119000</v>
      </c>
      <c r="Y83" s="291"/>
      <c r="Z83" s="251"/>
      <c r="AA83" s="316">
        <f>+AA86+$D83</f>
        <v>124000</v>
      </c>
      <c r="AB83" s="383"/>
      <c r="AC83" s="474"/>
      <c r="AD83" s="475"/>
      <c r="AE83" s="405"/>
      <c r="AF83" s="251"/>
      <c r="AG83" s="316">
        <f>+AG86+$D83</f>
        <v>121000</v>
      </c>
      <c r="AH83" s="405"/>
      <c r="AI83" s="251"/>
      <c r="AJ83" s="316">
        <f>+AJ86+$D83</f>
        <v>124000</v>
      </c>
      <c r="AK83" s="405"/>
      <c r="AL83" s="251"/>
      <c r="AM83" s="316">
        <f>+AM86+$D83</f>
        <v>126000</v>
      </c>
      <c r="AN83" s="241"/>
      <c r="AO83" s="251"/>
      <c r="AP83" s="316">
        <f>+AP86+$D83</f>
        <v>126000</v>
      </c>
      <c r="AQ83" s="241"/>
      <c r="AR83" s="251"/>
      <c r="AS83" s="316">
        <f>+AS86+$D83</f>
        <v>124000</v>
      </c>
      <c r="AT83" s="241"/>
      <c r="AU83" s="251"/>
      <c r="AV83" s="316">
        <f>+AV86+$D83</f>
        <v>121000</v>
      </c>
      <c r="AW83" s="251"/>
      <c r="AX83" s="251"/>
      <c r="AY83" s="316">
        <f>+AY86+$D83</f>
        <v>124000</v>
      </c>
      <c r="AZ83" s="241"/>
      <c r="BA83" s="251"/>
      <c r="BB83" s="316">
        <f>+BB86+$D83</f>
        <v>124000</v>
      </c>
      <c r="BC83" s="521">
        <v>23</v>
      </c>
      <c r="BE83" s="30">
        <f>G84+J84+M84+P84+S84+V84+Y84+AB84+AQ84+AT84+AW84+AZ84+AE84</f>
        <v>619.79999999999995</v>
      </c>
      <c r="BF83" s="31">
        <f>BG83/BE83</f>
        <v>121733.13972249113</v>
      </c>
      <c r="BG83" s="31">
        <f>I82+L82+O82+R82+U82+X82+AA82+AD82+AS82+AV82+AY82+BB82+AG82</f>
        <v>75450200</v>
      </c>
      <c r="BH83" s="23"/>
      <c r="BI83" s="23"/>
      <c r="BJ83" s="23"/>
      <c r="BK83" s="23"/>
      <c r="BL83" s="23"/>
      <c r="BM83" s="23"/>
    </row>
    <row r="84" spans="1:65" s="17" customFormat="1" ht="24" customHeight="1" thickBot="1" x14ac:dyDescent="0.35">
      <c r="A84" s="17">
        <v>3</v>
      </c>
      <c r="D84" s="45"/>
      <c r="E84" s="40"/>
      <c r="F84" s="372"/>
      <c r="G84" s="522">
        <v>67.2</v>
      </c>
      <c r="H84" s="244"/>
      <c r="I84" s="253"/>
      <c r="J84" s="249">
        <v>54.4</v>
      </c>
      <c r="K84" s="244"/>
      <c r="L84" s="245"/>
      <c r="M84" s="310">
        <v>40.5</v>
      </c>
      <c r="N84" s="244"/>
      <c r="O84" s="253"/>
      <c r="P84" s="310">
        <v>40.6</v>
      </c>
      <c r="Q84" s="244"/>
      <c r="R84" s="245"/>
      <c r="S84" s="310">
        <v>54.2</v>
      </c>
      <c r="T84" s="244"/>
      <c r="U84" s="253"/>
      <c r="V84" s="310">
        <v>67.7</v>
      </c>
      <c r="W84" s="244"/>
      <c r="X84" s="245"/>
      <c r="Y84" s="310">
        <v>35.9</v>
      </c>
      <c r="Z84" s="244"/>
      <c r="AA84" s="253"/>
      <c r="AB84" s="384"/>
      <c r="AC84" s="385"/>
      <c r="AD84" s="380"/>
      <c r="AE84" s="310">
        <v>67.7</v>
      </c>
      <c r="AF84" s="247"/>
      <c r="AG84" s="248"/>
      <c r="AH84" s="310">
        <v>54.2</v>
      </c>
      <c r="AI84" s="247"/>
      <c r="AJ84" s="248"/>
      <c r="AK84" s="310">
        <v>40.6</v>
      </c>
      <c r="AL84" s="247"/>
      <c r="AM84" s="248"/>
      <c r="AN84" s="310">
        <v>40.6</v>
      </c>
      <c r="AO84" s="247"/>
      <c r="AP84" s="248"/>
      <c r="AQ84" s="310">
        <v>54.4</v>
      </c>
      <c r="AR84" s="247"/>
      <c r="AS84" s="248"/>
      <c r="AT84" s="310">
        <v>67.2</v>
      </c>
      <c r="AU84" s="247"/>
      <c r="AV84" s="248"/>
      <c r="AW84" s="310">
        <v>35</v>
      </c>
      <c r="AX84" s="244"/>
      <c r="AY84" s="245"/>
      <c r="AZ84" s="310">
        <v>35</v>
      </c>
      <c r="BA84" s="247"/>
      <c r="BB84" s="289"/>
      <c r="BC84" s="523"/>
      <c r="BE84" s="30"/>
      <c r="BF84" s="30"/>
      <c r="BG84" s="30"/>
      <c r="BH84" s="23"/>
      <c r="BI84" s="23"/>
      <c r="BJ84" s="23"/>
      <c r="BK84" s="23"/>
      <c r="BL84" s="23"/>
      <c r="BM84" s="23"/>
    </row>
    <row r="85" spans="1:65" s="17" customFormat="1" ht="24" customHeight="1" x14ac:dyDescent="0.3">
      <c r="A85" s="17">
        <v>1</v>
      </c>
      <c r="D85" s="45"/>
      <c r="E85" s="39"/>
      <c r="F85" s="373"/>
      <c r="G85" s="288">
        <v>301</v>
      </c>
      <c r="H85" s="239" t="s">
        <v>57</v>
      </c>
      <c r="I85" s="240">
        <f>I86*G87</f>
        <v>7929600</v>
      </c>
      <c r="J85" s="238">
        <v>302</v>
      </c>
      <c r="K85" s="324" t="s">
        <v>58</v>
      </c>
      <c r="L85" s="240">
        <f>L86*J87</f>
        <v>6528000</v>
      </c>
      <c r="M85" s="288">
        <v>303</v>
      </c>
      <c r="N85" s="239" t="s">
        <v>2</v>
      </c>
      <c r="O85" s="240">
        <f>O86*M87</f>
        <v>4981500</v>
      </c>
      <c r="P85" s="238">
        <v>304</v>
      </c>
      <c r="Q85" s="239" t="s">
        <v>2</v>
      </c>
      <c r="R85" s="240">
        <f>R86*P87</f>
        <v>4993800</v>
      </c>
      <c r="S85" s="288">
        <v>305</v>
      </c>
      <c r="T85" s="239" t="s">
        <v>58</v>
      </c>
      <c r="U85" s="240">
        <f>U86*S87</f>
        <v>6504000</v>
      </c>
      <c r="V85" s="238">
        <v>306</v>
      </c>
      <c r="W85" s="239" t="s">
        <v>57</v>
      </c>
      <c r="X85" s="240">
        <f>X86*V87</f>
        <v>7988600</v>
      </c>
      <c r="Y85" s="288">
        <v>307</v>
      </c>
      <c r="Z85" s="239" t="s">
        <v>59</v>
      </c>
      <c r="AA85" s="240">
        <f>AA86*Y87</f>
        <v>4415700</v>
      </c>
      <c r="AB85" s="481">
        <v>308</v>
      </c>
      <c r="AC85" s="482" t="s">
        <v>59</v>
      </c>
      <c r="AD85" s="319">
        <f>AD86*AB87</f>
        <v>0</v>
      </c>
      <c r="AE85" s="238">
        <v>309</v>
      </c>
      <c r="AF85" s="239" t="s">
        <v>57</v>
      </c>
      <c r="AG85" s="240">
        <f>AG86*AE87</f>
        <v>8124000</v>
      </c>
      <c r="AH85" s="238">
        <v>310</v>
      </c>
      <c r="AI85" s="239" t="s">
        <v>58</v>
      </c>
      <c r="AJ85" s="240">
        <f>AJ86*AH87</f>
        <v>6666600</v>
      </c>
      <c r="AK85" s="238">
        <v>311</v>
      </c>
      <c r="AL85" s="239" t="s">
        <v>2</v>
      </c>
      <c r="AM85" s="240">
        <f>AM86*AK87</f>
        <v>5075000</v>
      </c>
      <c r="AN85" s="238">
        <v>312</v>
      </c>
      <c r="AO85" s="239" t="s">
        <v>2</v>
      </c>
      <c r="AP85" s="240">
        <f>AP86*AN87</f>
        <v>5075000</v>
      </c>
      <c r="AQ85" s="238">
        <v>313</v>
      </c>
      <c r="AR85" s="239" t="s">
        <v>58</v>
      </c>
      <c r="AS85" s="240">
        <f>AS86*AQ87</f>
        <v>6691200</v>
      </c>
      <c r="AT85" s="238">
        <v>314</v>
      </c>
      <c r="AU85" s="239" t="s">
        <v>57</v>
      </c>
      <c r="AV85" s="240">
        <f>AV86*AT87</f>
        <v>8064000</v>
      </c>
      <c r="AW85" s="288">
        <v>315</v>
      </c>
      <c r="AX85" s="239" t="s">
        <v>59</v>
      </c>
      <c r="AY85" s="240">
        <f>AY86*AW87</f>
        <v>4305000</v>
      </c>
      <c r="AZ85" s="290">
        <v>316</v>
      </c>
      <c r="BA85" s="239" t="s">
        <v>59</v>
      </c>
      <c r="BB85" s="240">
        <f>BB86*AZ87</f>
        <v>4305000</v>
      </c>
      <c r="BC85" s="521"/>
      <c r="BE85" s="30"/>
      <c r="BF85" s="30"/>
      <c r="BG85" s="30"/>
      <c r="BH85" s="23"/>
      <c r="BI85" s="23"/>
      <c r="BJ85" s="23"/>
      <c r="BK85" s="23"/>
      <c r="BL85" s="23"/>
      <c r="BM85" s="23"/>
    </row>
    <row r="86" spans="1:65" s="17" customFormat="1" ht="24" customHeight="1" x14ac:dyDescent="0.3">
      <c r="A86" s="17">
        <v>2</v>
      </c>
      <c r="D86" s="45">
        <f>+D89</f>
        <v>1000</v>
      </c>
      <c r="E86" s="39"/>
      <c r="F86" s="372">
        <v>22</v>
      </c>
      <c r="G86" s="291"/>
      <c r="H86" s="251"/>
      <c r="I86" s="315">
        <f>+I89+D86</f>
        <v>118000</v>
      </c>
      <c r="J86" s="405"/>
      <c r="K86" s="251"/>
      <c r="L86" s="316">
        <f>+L89+$D86</f>
        <v>120000</v>
      </c>
      <c r="M86" s="291"/>
      <c r="N86" s="251"/>
      <c r="O86" s="316">
        <f>+O89+$D86</f>
        <v>123000</v>
      </c>
      <c r="P86" s="405"/>
      <c r="Q86" s="251"/>
      <c r="R86" s="316">
        <f>+R89+$D86</f>
        <v>123000</v>
      </c>
      <c r="S86" s="291"/>
      <c r="T86" s="251"/>
      <c r="U86" s="316">
        <f>+U89+$D86</f>
        <v>120000</v>
      </c>
      <c r="V86" s="405"/>
      <c r="W86" s="251"/>
      <c r="X86" s="316">
        <f>+X89+$D86</f>
        <v>118000</v>
      </c>
      <c r="Y86" s="291"/>
      <c r="Z86" s="251"/>
      <c r="AA86" s="316">
        <f>+AA89+$D86</f>
        <v>123000</v>
      </c>
      <c r="AB86" s="483"/>
      <c r="AC86" s="474"/>
      <c r="AD86" s="322"/>
      <c r="AE86" s="405"/>
      <c r="AF86" s="251"/>
      <c r="AG86" s="316">
        <f>+AG89+$D86</f>
        <v>120000</v>
      </c>
      <c r="AH86" s="405"/>
      <c r="AI86" s="251"/>
      <c r="AJ86" s="316">
        <f>+AJ89+$D86</f>
        <v>123000</v>
      </c>
      <c r="AK86" s="405"/>
      <c r="AL86" s="251"/>
      <c r="AM86" s="316">
        <f>+AM89+$D86</f>
        <v>125000</v>
      </c>
      <c r="AN86" s="241"/>
      <c r="AO86" s="251"/>
      <c r="AP86" s="316">
        <f>+AP89+$D86</f>
        <v>125000</v>
      </c>
      <c r="AQ86" s="241"/>
      <c r="AR86" s="251"/>
      <c r="AS86" s="316">
        <f>+AS89+$D86</f>
        <v>123000</v>
      </c>
      <c r="AT86" s="241"/>
      <c r="AU86" s="251"/>
      <c r="AV86" s="316">
        <f>+AV89+$D86</f>
        <v>120000</v>
      </c>
      <c r="AW86" s="251"/>
      <c r="AX86" s="251"/>
      <c r="AY86" s="316">
        <f>+AY89+$D86</f>
        <v>123000</v>
      </c>
      <c r="AZ86" s="251"/>
      <c r="BA86" s="251"/>
      <c r="BB86" s="316">
        <f>+BB89+$D86</f>
        <v>123000</v>
      </c>
      <c r="BC86" s="521">
        <v>22</v>
      </c>
      <c r="BE86" s="30">
        <f>G87+J87+M87+P87+S87+V87+Y87+AB87+AQ87+AT87+AW87+AZ87+AE87</f>
        <v>619.79999999999995</v>
      </c>
      <c r="BF86" s="31">
        <f>BG86/BE86</f>
        <v>120733.13972249113</v>
      </c>
      <c r="BG86" s="31">
        <f>I85+L85+O85+R85+U85+X85+AA85+AD85+AS85+AV85+AY85+BB85+AG85</f>
        <v>74830400</v>
      </c>
      <c r="BH86" s="23"/>
      <c r="BI86" s="23"/>
      <c r="BJ86" s="23"/>
      <c r="BK86" s="23"/>
      <c r="BL86" s="23"/>
      <c r="BM86" s="23"/>
    </row>
    <row r="87" spans="1:65" s="17" customFormat="1" ht="24" customHeight="1" thickBot="1" x14ac:dyDescent="0.35">
      <c r="A87" s="17">
        <v>3</v>
      </c>
      <c r="D87" s="45"/>
      <c r="E87" s="39"/>
      <c r="F87" s="372"/>
      <c r="G87" s="522">
        <v>67.2</v>
      </c>
      <c r="H87" s="244"/>
      <c r="I87" s="315"/>
      <c r="J87" s="249">
        <v>54.4</v>
      </c>
      <c r="K87" s="244"/>
      <c r="L87" s="245"/>
      <c r="M87" s="310">
        <v>40.5</v>
      </c>
      <c r="N87" s="244"/>
      <c r="O87" s="253"/>
      <c r="P87" s="310">
        <v>40.6</v>
      </c>
      <c r="Q87" s="244"/>
      <c r="R87" s="245"/>
      <c r="S87" s="310">
        <v>54.2</v>
      </c>
      <c r="T87" s="244"/>
      <c r="U87" s="253"/>
      <c r="V87" s="310">
        <v>67.7</v>
      </c>
      <c r="W87" s="247"/>
      <c r="X87" s="248"/>
      <c r="Y87" s="310">
        <v>35.9</v>
      </c>
      <c r="Z87" s="244"/>
      <c r="AA87" s="253"/>
      <c r="AB87" s="484"/>
      <c r="AC87" s="485"/>
      <c r="AD87" s="486"/>
      <c r="AE87" s="310">
        <v>67.7</v>
      </c>
      <c r="AF87" s="247"/>
      <c r="AG87" s="248"/>
      <c r="AH87" s="310">
        <v>54.2</v>
      </c>
      <c r="AI87" s="247"/>
      <c r="AJ87" s="248"/>
      <c r="AK87" s="310">
        <v>40.6</v>
      </c>
      <c r="AL87" s="247"/>
      <c r="AM87" s="248"/>
      <c r="AN87" s="310">
        <v>40.6</v>
      </c>
      <c r="AO87" s="247"/>
      <c r="AP87" s="248"/>
      <c r="AQ87" s="310">
        <v>54.4</v>
      </c>
      <c r="AR87" s="247"/>
      <c r="AS87" s="248"/>
      <c r="AT87" s="310">
        <v>67.2</v>
      </c>
      <c r="AU87" s="247"/>
      <c r="AV87" s="248"/>
      <c r="AW87" s="310">
        <v>35</v>
      </c>
      <c r="AX87" s="244"/>
      <c r="AY87" s="245"/>
      <c r="AZ87" s="310">
        <v>35</v>
      </c>
      <c r="BA87" s="244"/>
      <c r="BB87" s="253"/>
      <c r="BC87" s="521"/>
      <c r="BE87" s="30"/>
      <c r="BF87" s="30"/>
      <c r="BG87" s="30"/>
      <c r="BH87" s="23"/>
      <c r="BI87" s="23"/>
      <c r="BJ87" s="23"/>
      <c r="BK87" s="23"/>
      <c r="BL87" s="23"/>
      <c r="BM87" s="23"/>
    </row>
    <row r="88" spans="1:65" s="17" customFormat="1" ht="24" customHeight="1" x14ac:dyDescent="0.3">
      <c r="A88" s="17">
        <v>1</v>
      </c>
      <c r="D88" s="45"/>
      <c r="E88" s="39"/>
      <c r="F88" s="373"/>
      <c r="G88" s="288">
        <v>285</v>
      </c>
      <c r="H88" s="239" t="s">
        <v>57</v>
      </c>
      <c r="I88" s="240">
        <f>I89*G90</f>
        <v>7862400</v>
      </c>
      <c r="J88" s="238">
        <v>286</v>
      </c>
      <c r="K88" s="324" t="s">
        <v>58</v>
      </c>
      <c r="L88" s="240">
        <f>L89*J90</f>
        <v>6473600</v>
      </c>
      <c r="M88" s="288">
        <v>287</v>
      </c>
      <c r="N88" s="239" t="s">
        <v>2</v>
      </c>
      <c r="O88" s="240">
        <f>O89*M90</f>
        <v>4941000</v>
      </c>
      <c r="P88" s="238">
        <v>288</v>
      </c>
      <c r="Q88" s="239" t="s">
        <v>2</v>
      </c>
      <c r="R88" s="240">
        <f>R89*P90</f>
        <v>4953200</v>
      </c>
      <c r="S88" s="288">
        <v>289</v>
      </c>
      <c r="T88" s="239" t="s">
        <v>58</v>
      </c>
      <c r="U88" s="240">
        <f>U89*S90</f>
        <v>6449800</v>
      </c>
      <c r="V88" s="249">
        <v>290</v>
      </c>
      <c r="W88" s="441" t="s">
        <v>57</v>
      </c>
      <c r="X88" s="240">
        <f>X89*V90</f>
        <v>7920900</v>
      </c>
      <c r="Y88" s="288">
        <v>291</v>
      </c>
      <c r="Z88" s="239" t="s">
        <v>59</v>
      </c>
      <c r="AA88" s="240">
        <f>AA89*Y90</f>
        <v>4379800</v>
      </c>
      <c r="AB88" s="481">
        <v>292</v>
      </c>
      <c r="AC88" s="482" t="s">
        <v>59</v>
      </c>
      <c r="AD88" s="319">
        <f>AD89*AB90</f>
        <v>0</v>
      </c>
      <c r="AE88" s="238">
        <v>293</v>
      </c>
      <c r="AF88" s="239" t="s">
        <v>57</v>
      </c>
      <c r="AG88" s="240">
        <f>AG89*AE90</f>
        <v>8056300</v>
      </c>
      <c r="AH88" s="238">
        <v>294</v>
      </c>
      <c r="AI88" s="239" t="s">
        <v>58</v>
      </c>
      <c r="AJ88" s="240">
        <f>AJ89*AH90</f>
        <v>6612400</v>
      </c>
      <c r="AK88" s="238">
        <v>295</v>
      </c>
      <c r="AL88" s="239" t="s">
        <v>2</v>
      </c>
      <c r="AM88" s="240">
        <f>AM89*AK90</f>
        <v>5034400</v>
      </c>
      <c r="AN88" s="238">
        <v>296</v>
      </c>
      <c r="AO88" s="239" t="s">
        <v>2</v>
      </c>
      <c r="AP88" s="240">
        <f>AP89*AN90</f>
        <v>5034400</v>
      </c>
      <c r="AQ88" s="238">
        <v>297</v>
      </c>
      <c r="AR88" s="239" t="s">
        <v>58</v>
      </c>
      <c r="AS88" s="240">
        <f>AS89*AQ90</f>
        <v>6636800</v>
      </c>
      <c r="AT88" s="238">
        <v>298</v>
      </c>
      <c r="AU88" s="239" t="s">
        <v>57</v>
      </c>
      <c r="AV88" s="240">
        <f>AV89*AT90</f>
        <v>7996800</v>
      </c>
      <c r="AW88" s="288">
        <v>299</v>
      </c>
      <c r="AX88" s="239" t="s">
        <v>59</v>
      </c>
      <c r="AY88" s="240">
        <f>AY89*AW90</f>
        <v>4270000</v>
      </c>
      <c r="AZ88" s="288">
        <v>300</v>
      </c>
      <c r="BA88" s="239" t="s">
        <v>59</v>
      </c>
      <c r="BB88" s="240">
        <f>BB89*AZ90</f>
        <v>4270000</v>
      </c>
      <c r="BC88" s="524"/>
      <c r="BE88" s="30"/>
      <c r="BF88" s="30"/>
      <c r="BG88" s="30"/>
      <c r="BH88" s="23"/>
      <c r="BI88" s="23"/>
      <c r="BJ88" s="23"/>
      <c r="BK88" s="23"/>
      <c r="BL88" s="23"/>
      <c r="BM88" s="23"/>
    </row>
    <row r="89" spans="1:65" s="17" customFormat="1" ht="24" customHeight="1" x14ac:dyDescent="0.3">
      <c r="A89" s="17">
        <v>2</v>
      </c>
      <c r="D89" s="45">
        <f>+D92</f>
        <v>1000</v>
      </c>
      <c r="E89" s="39"/>
      <c r="F89" s="372">
        <v>21</v>
      </c>
      <c r="G89" s="291"/>
      <c r="H89" s="251"/>
      <c r="I89" s="318">
        <f>+I92+D89</f>
        <v>117000</v>
      </c>
      <c r="J89" s="405"/>
      <c r="K89" s="251"/>
      <c r="L89" s="316">
        <f>+L92+$D89</f>
        <v>119000</v>
      </c>
      <c r="M89" s="291"/>
      <c r="N89" s="251"/>
      <c r="O89" s="316">
        <f>+O92+$D89</f>
        <v>122000</v>
      </c>
      <c r="P89" s="405"/>
      <c r="Q89" s="251"/>
      <c r="R89" s="316">
        <f>+R92+$D89</f>
        <v>122000</v>
      </c>
      <c r="S89" s="291"/>
      <c r="T89" s="251"/>
      <c r="U89" s="316">
        <f>+U92+$D89</f>
        <v>119000</v>
      </c>
      <c r="V89" s="405"/>
      <c r="W89" s="251"/>
      <c r="X89" s="316">
        <f>+X92+$D89</f>
        <v>117000</v>
      </c>
      <c r="Y89" s="291"/>
      <c r="Z89" s="251"/>
      <c r="AA89" s="316">
        <f>+AA92+$D89</f>
        <v>122000</v>
      </c>
      <c r="AB89" s="483"/>
      <c r="AC89" s="474"/>
      <c r="AD89" s="322"/>
      <c r="AE89" s="405"/>
      <c r="AF89" s="251"/>
      <c r="AG89" s="316">
        <f>+AG92+$D89</f>
        <v>119000</v>
      </c>
      <c r="AH89" s="405"/>
      <c r="AI89" s="251"/>
      <c r="AJ89" s="316">
        <f>+AJ92+$D89</f>
        <v>122000</v>
      </c>
      <c r="AK89" s="405"/>
      <c r="AL89" s="251"/>
      <c r="AM89" s="316">
        <f>+AM92+$D89</f>
        <v>124000</v>
      </c>
      <c r="AN89" s="241"/>
      <c r="AO89" s="251"/>
      <c r="AP89" s="316">
        <f>+AP92+$D89</f>
        <v>124000</v>
      </c>
      <c r="AQ89" s="241"/>
      <c r="AR89" s="251"/>
      <c r="AS89" s="316">
        <f>+AS92+$D89</f>
        <v>122000</v>
      </c>
      <c r="AT89" s="241"/>
      <c r="AU89" s="251"/>
      <c r="AV89" s="316">
        <f>+AV92+$D89</f>
        <v>119000</v>
      </c>
      <c r="AW89" s="251"/>
      <c r="AX89" s="251"/>
      <c r="AY89" s="316">
        <f>+AY92+$D89</f>
        <v>122000</v>
      </c>
      <c r="AZ89" s="251"/>
      <c r="BA89" s="251"/>
      <c r="BB89" s="315">
        <f>+BB92+$D89</f>
        <v>122000</v>
      </c>
      <c r="BC89" s="521">
        <v>21</v>
      </c>
      <c r="BE89" s="30">
        <f>G90+J90+M90+P90+S90+V90+Y90+AB90+AQ90+AT90+AW90+AZ90+AE90</f>
        <v>619.79999999999995</v>
      </c>
      <c r="BF89" s="31">
        <f>BG89/BE89</f>
        <v>119733.13972249113</v>
      </c>
      <c r="BG89" s="31">
        <f>I88+L88+O88+R88+U88+X88+AA88+AD88+AS88+AV88+AY88+BB88+AG88</f>
        <v>74210600</v>
      </c>
      <c r="BH89" s="23"/>
      <c r="BI89" s="23"/>
      <c r="BJ89" s="23"/>
      <c r="BK89" s="23"/>
      <c r="BL89" s="23"/>
      <c r="BM89" s="23"/>
    </row>
    <row r="90" spans="1:65" s="17" customFormat="1" ht="24" customHeight="1" thickBot="1" x14ac:dyDescent="0.35">
      <c r="A90" s="17">
        <v>3</v>
      </c>
      <c r="D90" s="45"/>
      <c r="E90" s="39"/>
      <c r="F90" s="374"/>
      <c r="G90" s="522">
        <v>67.2</v>
      </c>
      <c r="H90" s="247"/>
      <c r="I90" s="292"/>
      <c r="J90" s="310">
        <v>54.4</v>
      </c>
      <c r="K90" s="247"/>
      <c r="L90" s="248"/>
      <c r="M90" s="310">
        <v>40.5</v>
      </c>
      <c r="N90" s="247"/>
      <c r="O90" s="289"/>
      <c r="P90" s="310">
        <v>40.6</v>
      </c>
      <c r="Q90" s="247"/>
      <c r="R90" s="248"/>
      <c r="S90" s="310">
        <v>54.2</v>
      </c>
      <c r="T90" s="247"/>
      <c r="U90" s="289"/>
      <c r="V90" s="310">
        <v>67.7</v>
      </c>
      <c r="W90" s="247"/>
      <c r="X90" s="248"/>
      <c r="Y90" s="310">
        <v>35.9</v>
      </c>
      <c r="Z90" s="247"/>
      <c r="AA90" s="289"/>
      <c r="AB90" s="484"/>
      <c r="AC90" s="485"/>
      <c r="AD90" s="486"/>
      <c r="AE90" s="310">
        <v>67.7</v>
      </c>
      <c r="AF90" s="247"/>
      <c r="AG90" s="248"/>
      <c r="AH90" s="310">
        <v>54.2</v>
      </c>
      <c r="AI90" s="247"/>
      <c r="AJ90" s="248"/>
      <c r="AK90" s="310">
        <v>40.6</v>
      </c>
      <c r="AL90" s="247"/>
      <c r="AM90" s="248"/>
      <c r="AN90" s="310">
        <v>40.6</v>
      </c>
      <c r="AO90" s="247"/>
      <c r="AP90" s="248"/>
      <c r="AQ90" s="310">
        <v>54.4</v>
      </c>
      <c r="AR90" s="247"/>
      <c r="AS90" s="248"/>
      <c r="AT90" s="310">
        <v>67.2</v>
      </c>
      <c r="AU90" s="247"/>
      <c r="AV90" s="248"/>
      <c r="AW90" s="310">
        <v>35</v>
      </c>
      <c r="AX90" s="247"/>
      <c r="AY90" s="248"/>
      <c r="AZ90" s="310">
        <v>35</v>
      </c>
      <c r="BA90" s="247"/>
      <c r="BB90" s="289"/>
      <c r="BC90" s="523"/>
      <c r="BE90" s="30"/>
      <c r="BF90" s="30"/>
      <c r="BG90" s="30"/>
      <c r="BH90" s="23"/>
      <c r="BI90" s="23"/>
      <c r="BJ90" s="23"/>
      <c r="BK90" s="23"/>
      <c r="BL90" s="23"/>
      <c r="BM90" s="23"/>
    </row>
    <row r="91" spans="1:65" s="17" customFormat="1" ht="24" customHeight="1" x14ac:dyDescent="0.3">
      <c r="A91" s="17">
        <v>1</v>
      </c>
      <c r="D91" s="45"/>
      <c r="E91" s="39"/>
      <c r="F91" s="372"/>
      <c r="G91" s="290">
        <v>269</v>
      </c>
      <c r="H91" s="239" t="s">
        <v>57</v>
      </c>
      <c r="I91" s="240">
        <f>I92*G93</f>
        <v>7795200</v>
      </c>
      <c r="J91" s="249">
        <v>270</v>
      </c>
      <c r="K91" s="327" t="s">
        <v>58</v>
      </c>
      <c r="L91" s="240">
        <f>L92*J93</f>
        <v>6419200</v>
      </c>
      <c r="M91" s="290">
        <v>271</v>
      </c>
      <c r="N91" s="239" t="s">
        <v>2</v>
      </c>
      <c r="O91" s="240">
        <f>O92*M93</f>
        <v>4900500</v>
      </c>
      <c r="P91" s="249">
        <v>272</v>
      </c>
      <c r="Q91" s="239" t="s">
        <v>2</v>
      </c>
      <c r="R91" s="240">
        <f>R92*P93</f>
        <v>4912600</v>
      </c>
      <c r="S91" s="290">
        <v>273</v>
      </c>
      <c r="T91" s="239" t="s">
        <v>58</v>
      </c>
      <c r="U91" s="240">
        <f>U92*S93</f>
        <v>6395600</v>
      </c>
      <c r="V91" s="249">
        <v>274</v>
      </c>
      <c r="W91" s="441" t="s">
        <v>57</v>
      </c>
      <c r="X91" s="240">
        <f>X92*V93</f>
        <v>7853200</v>
      </c>
      <c r="Y91" s="290">
        <v>275</v>
      </c>
      <c r="Z91" s="239" t="s">
        <v>59</v>
      </c>
      <c r="AA91" s="240">
        <f>AA92*Y93</f>
        <v>4343900</v>
      </c>
      <c r="AB91" s="481">
        <v>276</v>
      </c>
      <c r="AC91" s="482" t="s">
        <v>59</v>
      </c>
      <c r="AD91" s="319">
        <f>AD92*AB93</f>
        <v>0</v>
      </c>
      <c r="AE91" s="238">
        <v>277</v>
      </c>
      <c r="AF91" s="239" t="s">
        <v>57</v>
      </c>
      <c r="AG91" s="240">
        <f>AG92*AE93</f>
        <v>7988600</v>
      </c>
      <c r="AH91" s="238">
        <v>278</v>
      </c>
      <c r="AI91" s="239" t="s">
        <v>58</v>
      </c>
      <c r="AJ91" s="240">
        <f>AJ92*AH93</f>
        <v>6558200</v>
      </c>
      <c r="AK91" s="238">
        <v>279</v>
      </c>
      <c r="AL91" s="239" t="s">
        <v>2</v>
      </c>
      <c r="AM91" s="240">
        <f>AM92*AK93</f>
        <v>4993800</v>
      </c>
      <c r="AN91" s="238">
        <v>280</v>
      </c>
      <c r="AO91" s="239" t="s">
        <v>2</v>
      </c>
      <c r="AP91" s="240">
        <f>AP92*AN93</f>
        <v>4993800</v>
      </c>
      <c r="AQ91" s="238">
        <v>281</v>
      </c>
      <c r="AR91" s="239" t="s">
        <v>58</v>
      </c>
      <c r="AS91" s="240">
        <f>AS92*AQ93</f>
        <v>6582400</v>
      </c>
      <c r="AT91" s="238">
        <v>282</v>
      </c>
      <c r="AU91" s="239" t="s">
        <v>57</v>
      </c>
      <c r="AV91" s="240">
        <f>AV92*AT93</f>
        <v>7929600</v>
      </c>
      <c r="AW91" s="290">
        <v>283</v>
      </c>
      <c r="AX91" s="239" t="s">
        <v>59</v>
      </c>
      <c r="AY91" s="240">
        <f>AY92*AW93</f>
        <v>4235000</v>
      </c>
      <c r="AZ91" s="290">
        <v>284</v>
      </c>
      <c r="BA91" s="239" t="s">
        <v>59</v>
      </c>
      <c r="BB91" s="240">
        <f>BB92*AZ93</f>
        <v>4235000</v>
      </c>
      <c r="BC91" s="521"/>
      <c r="BE91" s="30"/>
      <c r="BF91" s="30"/>
      <c r="BG91" s="30"/>
      <c r="BH91" s="23"/>
      <c r="BI91" s="23"/>
      <c r="BJ91" s="23"/>
      <c r="BK91" s="23"/>
      <c r="BL91" s="23"/>
      <c r="BM91" s="23"/>
    </row>
    <row r="92" spans="1:65" s="17" customFormat="1" ht="24" customHeight="1" x14ac:dyDescent="0.3">
      <c r="A92" s="17">
        <v>2</v>
      </c>
      <c r="D92" s="45">
        <f>+D95</f>
        <v>1000</v>
      </c>
      <c r="E92" s="39"/>
      <c r="F92" s="372">
        <v>20</v>
      </c>
      <c r="G92" s="291"/>
      <c r="H92" s="251"/>
      <c r="I92" s="318">
        <f>+I95+D92</f>
        <v>116000</v>
      </c>
      <c r="J92" s="405"/>
      <c r="K92" s="251"/>
      <c r="L92" s="316">
        <f>+L95+$D92</f>
        <v>118000</v>
      </c>
      <c r="M92" s="291"/>
      <c r="N92" s="251"/>
      <c r="O92" s="316">
        <f>+O95+$D92</f>
        <v>121000</v>
      </c>
      <c r="P92" s="405"/>
      <c r="Q92" s="251"/>
      <c r="R92" s="316">
        <f>+R95+$D92</f>
        <v>121000</v>
      </c>
      <c r="S92" s="291"/>
      <c r="T92" s="251"/>
      <c r="U92" s="316">
        <f>+U95+$D92</f>
        <v>118000</v>
      </c>
      <c r="V92" s="405"/>
      <c r="W92" s="251"/>
      <c r="X92" s="316">
        <f>+X95+$D92</f>
        <v>116000</v>
      </c>
      <c r="Y92" s="291"/>
      <c r="Z92" s="251"/>
      <c r="AA92" s="316">
        <f>+AA95+$D92</f>
        <v>121000</v>
      </c>
      <c r="AB92" s="483"/>
      <c r="AC92" s="474"/>
      <c r="AD92" s="322"/>
      <c r="AE92" s="405"/>
      <c r="AF92" s="251"/>
      <c r="AG92" s="316">
        <f>+AG95+$D92</f>
        <v>118000</v>
      </c>
      <c r="AH92" s="405"/>
      <c r="AI92" s="251"/>
      <c r="AJ92" s="316">
        <f>+AJ95+$D92</f>
        <v>121000</v>
      </c>
      <c r="AK92" s="405"/>
      <c r="AL92" s="251"/>
      <c r="AM92" s="316">
        <f>+AM95+$D92</f>
        <v>123000</v>
      </c>
      <c r="AN92" s="241"/>
      <c r="AO92" s="251"/>
      <c r="AP92" s="316">
        <f>+AP95+$D92</f>
        <v>123000</v>
      </c>
      <c r="AQ92" s="241"/>
      <c r="AR92" s="251"/>
      <c r="AS92" s="316">
        <f>+AS95+$D92</f>
        <v>121000</v>
      </c>
      <c r="AT92" s="241"/>
      <c r="AU92" s="251"/>
      <c r="AV92" s="316">
        <f>+AV95+$D92</f>
        <v>118000</v>
      </c>
      <c r="AW92" s="291"/>
      <c r="AX92" s="251"/>
      <c r="AY92" s="316">
        <f>+AY95+$D92</f>
        <v>121000</v>
      </c>
      <c r="AZ92" s="251"/>
      <c r="BA92" s="251"/>
      <c r="BB92" s="316">
        <f>+BB95+$D92</f>
        <v>121000</v>
      </c>
      <c r="BC92" s="521">
        <v>20</v>
      </c>
      <c r="BE92" s="30">
        <f>G93+J93+M93+P93+S93+V93+Y93+AB93+AQ93+AT93+AW93+AZ93+AE93</f>
        <v>619.79999999999995</v>
      </c>
      <c r="BF92" s="31">
        <f>BG92/BE92</f>
        <v>118733.13972249113</v>
      </c>
      <c r="BG92" s="31">
        <f>I91+L91+O91+R91+U91+X91+AA91+AD91+AS91+AV91+AY91+BB91+AG91</f>
        <v>73590800</v>
      </c>
      <c r="BH92" s="23"/>
      <c r="BI92" s="23"/>
      <c r="BJ92" s="23"/>
      <c r="BK92" s="23"/>
      <c r="BL92" s="23"/>
      <c r="BM92" s="23"/>
    </row>
    <row r="93" spans="1:65" s="17" customFormat="1" ht="24" customHeight="1" thickBot="1" x14ac:dyDescent="0.35">
      <c r="A93" s="17">
        <v>3</v>
      </c>
      <c r="D93" s="45"/>
      <c r="E93" s="39"/>
      <c r="F93" s="374"/>
      <c r="G93" s="522">
        <v>67.2</v>
      </c>
      <c r="H93" s="247"/>
      <c r="I93" s="289"/>
      <c r="J93" s="249">
        <v>54.4</v>
      </c>
      <c r="K93" s="244"/>
      <c r="L93" s="245"/>
      <c r="M93" s="310">
        <v>40.5</v>
      </c>
      <c r="N93" s="247"/>
      <c r="O93" s="289"/>
      <c r="P93" s="310">
        <v>40.6</v>
      </c>
      <c r="Q93" s="247"/>
      <c r="R93" s="248"/>
      <c r="S93" s="310">
        <v>54.2</v>
      </c>
      <c r="T93" s="247"/>
      <c r="U93" s="289"/>
      <c r="V93" s="310">
        <v>67.7</v>
      </c>
      <c r="W93" s="247"/>
      <c r="X93" s="248"/>
      <c r="Y93" s="310">
        <v>35.9</v>
      </c>
      <c r="Z93" s="247"/>
      <c r="AA93" s="289"/>
      <c r="AB93" s="484"/>
      <c r="AC93" s="485"/>
      <c r="AD93" s="486"/>
      <c r="AE93" s="310">
        <v>67.7</v>
      </c>
      <c r="AF93" s="247"/>
      <c r="AG93" s="248"/>
      <c r="AH93" s="310">
        <v>54.2</v>
      </c>
      <c r="AI93" s="247"/>
      <c r="AJ93" s="248"/>
      <c r="AK93" s="310">
        <v>40.6</v>
      </c>
      <c r="AL93" s="247"/>
      <c r="AM93" s="248"/>
      <c r="AN93" s="310">
        <v>40.6</v>
      </c>
      <c r="AO93" s="247"/>
      <c r="AP93" s="248"/>
      <c r="AQ93" s="310">
        <v>54.4</v>
      </c>
      <c r="AR93" s="247"/>
      <c r="AS93" s="248"/>
      <c r="AT93" s="310">
        <v>67.2</v>
      </c>
      <c r="AU93" s="247"/>
      <c r="AV93" s="248"/>
      <c r="AW93" s="310">
        <v>35</v>
      </c>
      <c r="AX93" s="247"/>
      <c r="AY93" s="248"/>
      <c r="AZ93" s="310">
        <v>35</v>
      </c>
      <c r="BA93" s="247"/>
      <c r="BB93" s="289"/>
      <c r="BC93" s="523"/>
      <c r="BE93" s="30"/>
      <c r="BF93" s="30"/>
      <c r="BG93" s="30"/>
      <c r="BH93" s="23"/>
      <c r="BI93" s="23"/>
      <c r="BJ93" s="23"/>
      <c r="BK93" s="23"/>
      <c r="BL93" s="23"/>
      <c r="BM93" s="23"/>
    </row>
    <row r="94" spans="1:65" s="17" customFormat="1" ht="24" customHeight="1" x14ac:dyDescent="0.3">
      <c r="A94" s="17">
        <v>1</v>
      </c>
      <c r="D94" s="45"/>
      <c r="E94" s="40"/>
      <c r="F94" s="372"/>
      <c r="G94" s="290">
        <v>253</v>
      </c>
      <c r="H94" s="239" t="s">
        <v>57</v>
      </c>
      <c r="I94" s="240">
        <f>I95*G96</f>
        <v>7728000</v>
      </c>
      <c r="J94" s="238">
        <v>254</v>
      </c>
      <c r="K94" s="324" t="s">
        <v>58</v>
      </c>
      <c r="L94" s="240">
        <f>L95*J96</f>
        <v>6364800</v>
      </c>
      <c r="M94" s="290">
        <v>255</v>
      </c>
      <c r="N94" s="239" t="s">
        <v>2</v>
      </c>
      <c r="O94" s="240">
        <f>O95*M96</f>
        <v>4860000</v>
      </c>
      <c r="P94" s="238">
        <v>256</v>
      </c>
      <c r="Q94" s="239" t="s">
        <v>2</v>
      </c>
      <c r="R94" s="240">
        <f>R95*P96</f>
        <v>4872000</v>
      </c>
      <c r="S94" s="290">
        <v>257</v>
      </c>
      <c r="T94" s="239" t="s">
        <v>58</v>
      </c>
      <c r="U94" s="240">
        <f>U95*S96</f>
        <v>6341400</v>
      </c>
      <c r="V94" s="249">
        <v>258</v>
      </c>
      <c r="W94" s="441" t="s">
        <v>57</v>
      </c>
      <c r="X94" s="240">
        <f>X95*V96</f>
        <v>7785500</v>
      </c>
      <c r="Y94" s="290">
        <v>259</v>
      </c>
      <c r="Z94" s="239" t="s">
        <v>59</v>
      </c>
      <c r="AA94" s="240">
        <f>AA95*Y96</f>
        <v>4308000</v>
      </c>
      <c r="AB94" s="481">
        <v>260</v>
      </c>
      <c r="AC94" s="482" t="s">
        <v>59</v>
      </c>
      <c r="AD94" s="319">
        <f>AD95*AB96</f>
        <v>0</v>
      </c>
      <c r="AE94" s="238">
        <v>261</v>
      </c>
      <c r="AF94" s="239" t="s">
        <v>57</v>
      </c>
      <c r="AG94" s="240">
        <f>AG95*AE96</f>
        <v>7920900</v>
      </c>
      <c r="AH94" s="238">
        <v>262</v>
      </c>
      <c r="AI94" s="239" t="s">
        <v>58</v>
      </c>
      <c r="AJ94" s="240">
        <f>AJ95*AH96</f>
        <v>6504000</v>
      </c>
      <c r="AK94" s="238">
        <v>263</v>
      </c>
      <c r="AL94" s="239" t="s">
        <v>2</v>
      </c>
      <c r="AM94" s="240">
        <f>AM95*AK96</f>
        <v>4953200</v>
      </c>
      <c r="AN94" s="238">
        <v>264</v>
      </c>
      <c r="AO94" s="239" t="s">
        <v>2</v>
      </c>
      <c r="AP94" s="240">
        <f>AP95*AN96</f>
        <v>4953200</v>
      </c>
      <c r="AQ94" s="238">
        <v>265</v>
      </c>
      <c r="AR94" s="239" t="s">
        <v>58</v>
      </c>
      <c r="AS94" s="240">
        <f>AS95*AQ96</f>
        <v>6528000</v>
      </c>
      <c r="AT94" s="238">
        <v>266</v>
      </c>
      <c r="AU94" s="239" t="s">
        <v>57</v>
      </c>
      <c r="AV94" s="240">
        <f>AV95*AT96</f>
        <v>7862400</v>
      </c>
      <c r="AW94" s="290">
        <v>267</v>
      </c>
      <c r="AX94" s="239" t="s">
        <v>59</v>
      </c>
      <c r="AY94" s="240">
        <f>AY95*AW96</f>
        <v>4200000</v>
      </c>
      <c r="AZ94" s="290">
        <v>268</v>
      </c>
      <c r="BA94" s="239" t="s">
        <v>59</v>
      </c>
      <c r="BB94" s="240">
        <f>BB95*AZ96</f>
        <v>4200000</v>
      </c>
      <c r="BC94" s="521"/>
      <c r="BE94" s="30"/>
      <c r="BF94" s="30"/>
      <c r="BG94" s="30"/>
      <c r="BH94" s="23"/>
      <c r="BI94" s="23"/>
      <c r="BJ94" s="23"/>
      <c r="BK94" s="23"/>
      <c r="BL94" s="23"/>
      <c r="BM94" s="23"/>
    </row>
    <row r="95" spans="1:65" s="17" customFormat="1" ht="24" customHeight="1" x14ac:dyDescent="0.3">
      <c r="A95" s="17">
        <v>2</v>
      </c>
      <c r="D95" s="45">
        <f>+D98</f>
        <v>1000</v>
      </c>
      <c r="E95" s="40">
        <v>2000</v>
      </c>
      <c r="F95" s="372">
        <v>19</v>
      </c>
      <c r="G95" s="291"/>
      <c r="H95" s="251"/>
      <c r="I95" s="315">
        <f>+I98+D95</f>
        <v>115000</v>
      </c>
      <c r="J95" s="405"/>
      <c r="K95" s="251"/>
      <c r="L95" s="316">
        <f>+L98+$D95</f>
        <v>117000</v>
      </c>
      <c r="M95" s="291"/>
      <c r="N95" s="251"/>
      <c r="O95" s="316">
        <f>+O98+$D95</f>
        <v>120000</v>
      </c>
      <c r="P95" s="405"/>
      <c r="Q95" s="251"/>
      <c r="R95" s="242">
        <f>+R98+$D95</f>
        <v>120000</v>
      </c>
      <c r="S95" s="291"/>
      <c r="T95" s="251"/>
      <c r="U95" s="242">
        <f>+U98+$D95</f>
        <v>117000</v>
      </c>
      <c r="V95" s="405"/>
      <c r="W95" s="251"/>
      <c r="X95" s="316">
        <f>+X98+$D95</f>
        <v>115000</v>
      </c>
      <c r="Y95" s="291"/>
      <c r="Z95" s="251"/>
      <c r="AA95" s="316">
        <f>+AA98+$D95</f>
        <v>120000</v>
      </c>
      <c r="AB95" s="483"/>
      <c r="AC95" s="474"/>
      <c r="AD95" s="322"/>
      <c r="AE95" s="405"/>
      <c r="AF95" s="251"/>
      <c r="AG95" s="316">
        <f>+AG98+$D95</f>
        <v>117000</v>
      </c>
      <c r="AH95" s="405"/>
      <c r="AI95" s="251"/>
      <c r="AJ95" s="316">
        <f>+AJ98+$D95</f>
        <v>120000</v>
      </c>
      <c r="AK95" s="405"/>
      <c r="AL95" s="251"/>
      <c r="AM95" s="316">
        <f>+AM98+$D95</f>
        <v>122000</v>
      </c>
      <c r="AN95" s="241"/>
      <c r="AO95" s="251"/>
      <c r="AP95" s="316">
        <f>+AP98+$D95</f>
        <v>122000</v>
      </c>
      <c r="AQ95" s="241"/>
      <c r="AR95" s="251"/>
      <c r="AS95" s="316">
        <f>+AS98+$D95</f>
        <v>120000</v>
      </c>
      <c r="AT95" s="241"/>
      <c r="AU95" s="251"/>
      <c r="AV95" s="316">
        <f>+AV98+$D95</f>
        <v>117000</v>
      </c>
      <c r="AW95" s="251"/>
      <c r="AX95" s="251"/>
      <c r="AY95" s="242">
        <f>+AY98+$D95</f>
        <v>120000</v>
      </c>
      <c r="AZ95" s="251"/>
      <c r="BA95" s="251"/>
      <c r="BB95" s="316">
        <f>+BB98+$D95</f>
        <v>120000</v>
      </c>
      <c r="BC95" s="521">
        <v>19</v>
      </c>
      <c r="BE95" s="30">
        <f>J96+M96+P96+S96+V96+Y96+AB96+AQ96+AT96+AW96+AZ96+AE96+G96</f>
        <v>619.79999999999995</v>
      </c>
      <c r="BF95" s="31">
        <f>BG95/BE95</f>
        <v>117733.13972249113</v>
      </c>
      <c r="BG95" s="31">
        <f>L94+O94+R94+U94+X94+AA94+AD94+AS94+AV94+AY94+BB94+AG94+I94</f>
        <v>72971000</v>
      </c>
      <c r="BH95" s="23"/>
      <c r="BI95" s="23"/>
      <c r="BJ95" s="23"/>
      <c r="BK95" s="23"/>
      <c r="BL95" s="23"/>
      <c r="BM95" s="23"/>
    </row>
    <row r="96" spans="1:65" s="17" customFormat="1" ht="24" customHeight="1" thickBot="1" x14ac:dyDescent="0.35">
      <c r="A96" s="17">
        <v>3</v>
      </c>
      <c r="D96" s="45"/>
      <c r="E96" s="40"/>
      <c r="F96" s="375"/>
      <c r="G96" s="522">
        <v>67.2</v>
      </c>
      <c r="H96" s="525"/>
      <c r="I96" s="295"/>
      <c r="J96" s="310">
        <v>54.4</v>
      </c>
      <c r="K96" s="247"/>
      <c r="L96" s="250"/>
      <c r="M96" s="310">
        <v>40.5</v>
      </c>
      <c r="N96" s="525"/>
      <c r="O96" s="292"/>
      <c r="P96" s="310">
        <v>40.6</v>
      </c>
      <c r="Q96" s="247"/>
      <c r="R96" s="248"/>
      <c r="S96" s="310">
        <v>54.2</v>
      </c>
      <c r="T96" s="526"/>
      <c r="U96" s="295"/>
      <c r="V96" s="310">
        <v>67.7</v>
      </c>
      <c r="W96" s="525"/>
      <c r="X96" s="300"/>
      <c r="Y96" s="310">
        <v>35.9</v>
      </c>
      <c r="Z96" s="525"/>
      <c r="AA96" s="295"/>
      <c r="AB96" s="484"/>
      <c r="AC96" s="485"/>
      <c r="AD96" s="486"/>
      <c r="AE96" s="310">
        <v>67.7</v>
      </c>
      <c r="AF96" s="247"/>
      <c r="AG96" s="248"/>
      <c r="AH96" s="310">
        <v>54.2</v>
      </c>
      <c r="AI96" s="247"/>
      <c r="AJ96" s="248"/>
      <c r="AK96" s="310">
        <v>40.6</v>
      </c>
      <c r="AL96" s="247"/>
      <c r="AM96" s="248"/>
      <c r="AN96" s="310">
        <v>40.6</v>
      </c>
      <c r="AO96" s="247"/>
      <c r="AP96" s="248"/>
      <c r="AQ96" s="310">
        <v>54.4</v>
      </c>
      <c r="AR96" s="247"/>
      <c r="AS96" s="248"/>
      <c r="AT96" s="310">
        <v>67.2</v>
      </c>
      <c r="AU96" s="247"/>
      <c r="AV96" s="248"/>
      <c r="AW96" s="310">
        <v>35</v>
      </c>
      <c r="AX96" s="525"/>
      <c r="AY96" s="300"/>
      <c r="AZ96" s="310">
        <v>35</v>
      </c>
      <c r="BA96" s="525"/>
      <c r="BB96" s="295"/>
      <c r="BC96" s="527"/>
      <c r="BE96" s="30"/>
      <c r="BF96" s="30"/>
      <c r="BG96" s="30"/>
      <c r="BH96" s="23"/>
      <c r="BI96" s="23"/>
      <c r="BJ96" s="23"/>
      <c r="BK96" s="23"/>
      <c r="BL96" s="23"/>
      <c r="BM96" s="23"/>
    </row>
    <row r="97" spans="1:65" s="17" customFormat="1" ht="24" customHeight="1" x14ac:dyDescent="0.3">
      <c r="A97" s="17">
        <v>1</v>
      </c>
      <c r="D97" s="45"/>
      <c r="E97" s="40"/>
      <c r="F97" s="372"/>
      <c r="G97" s="290">
        <v>237</v>
      </c>
      <c r="H97" s="239" t="s">
        <v>57</v>
      </c>
      <c r="I97" s="240">
        <f>I98*G99</f>
        <v>7660800</v>
      </c>
      <c r="J97" s="249">
        <v>238</v>
      </c>
      <c r="K97" s="327" t="s">
        <v>58</v>
      </c>
      <c r="L97" s="240">
        <f>L98*J99</f>
        <v>6310400</v>
      </c>
      <c r="M97" s="290">
        <v>239</v>
      </c>
      <c r="N97" s="239" t="s">
        <v>2</v>
      </c>
      <c r="O97" s="240">
        <f>O98*M99</f>
        <v>4819500</v>
      </c>
      <c r="P97" s="249">
        <v>240</v>
      </c>
      <c r="Q97" s="239" t="s">
        <v>2</v>
      </c>
      <c r="R97" s="240">
        <f>R98*P99</f>
        <v>4831400</v>
      </c>
      <c r="S97" s="290">
        <v>241</v>
      </c>
      <c r="T97" s="239" t="s">
        <v>58</v>
      </c>
      <c r="U97" s="240">
        <f>U98*S99</f>
        <v>6287200</v>
      </c>
      <c r="V97" s="249">
        <v>242</v>
      </c>
      <c r="W97" s="441" t="s">
        <v>57</v>
      </c>
      <c r="X97" s="240">
        <f>X98*V99</f>
        <v>7717800</v>
      </c>
      <c r="Y97" s="290">
        <v>243</v>
      </c>
      <c r="Z97" s="239" t="s">
        <v>59</v>
      </c>
      <c r="AA97" s="240">
        <f>AA98*Y99</f>
        <v>4272100</v>
      </c>
      <c r="AB97" s="481">
        <v>244</v>
      </c>
      <c r="AC97" s="482" t="s">
        <v>59</v>
      </c>
      <c r="AD97" s="319">
        <f>AD98*AB99</f>
        <v>0</v>
      </c>
      <c r="AE97" s="238">
        <v>245</v>
      </c>
      <c r="AF97" s="239" t="s">
        <v>57</v>
      </c>
      <c r="AG97" s="240">
        <f>AG98*AE99</f>
        <v>7853200</v>
      </c>
      <c r="AH97" s="238">
        <v>246</v>
      </c>
      <c r="AI97" s="239" t="s">
        <v>58</v>
      </c>
      <c r="AJ97" s="240">
        <f>AJ98*AH99</f>
        <v>6449800</v>
      </c>
      <c r="AK97" s="238">
        <v>247</v>
      </c>
      <c r="AL97" s="239" t="s">
        <v>2</v>
      </c>
      <c r="AM97" s="240">
        <f>AM98*AK99</f>
        <v>4912600</v>
      </c>
      <c r="AN97" s="238">
        <v>248</v>
      </c>
      <c r="AO97" s="239" t="s">
        <v>2</v>
      </c>
      <c r="AP97" s="240">
        <f>AP98*AN99</f>
        <v>4912600</v>
      </c>
      <c r="AQ97" s="238">
        <v>249</v>
      </c>
      <c r="AR97" s="239" t="s">
        <v>58</v>
      </c>
      <c r="AS97" s="240">
        <f>AS98*AQ99</f>
        <v>6473600</v>
      </c>
      <c r="AT97" s="238">
        <v>250</v>
      </c>
      <c r="AU97" s="239" t="s">
        <v>57</v>
      </c>
      <c r="AV97" s="240">
        <f>AV98*AT99</f>
        <v>7795200</v>
      </c>
      <c r="AW97" s="290">
        <v>251</v>
      </c>
      <c r="AX97" s="239" t="s">
        <v>59</v>
      </c>
      <c r="AY97" s="240">
        <f>AY98*AW99</f>
        <v>4165000</v>
      </c>
      <c r="AZ97" s="290">
        <v>252</v>
      </c>
      <c r="BA97" s="239" t="s">
        <v>59</v>
      </c>
      <c r="BB97" s="240">
        <f>BB98*AZ99</f>
        <v>4165000</v>
      </c>
      <c r="BC97" s="521"/>
      <c r="BE97" s="30"/>
      <c r="BF97" s="30"/>
      <c r="BG97" s="30"/>
      <c r="BH97" s="23"/>
      <c r="BI97" s="23"/>
      <c r="BJ97" s="23"/>
      <c r="BK97" s="23"/>
      <c r="BL97" s="23"/>
      <c r="BM97" s="23"/>
    </row>
    <row r="98" spans="1:65" s="17" customFormat="1" ht="24" customHeight="1" x14ac:dyDescent="0.3">
      <c r="A98" s="17">
        <v>2</v>
      </c>
      <c r="D98" s="45">
        <f>+D101</f>
        <v>1000</v>
      </c>
      <c r="E98" s="40">
        <v>5000</v>
      </c>
      <c r="F98" s="372">
        <v>18</v>
      </c>
      <c r="G98" s="291"/>
      <c r="H98" s="251"/>
      <c r="I98" s="315">
        <f>+I101+D98</f>
        <v>114000</v>
      </c>
      <c r="J98" s="405"/>
      <c r="K98" s="251"/>
      <c r="L98" s="316">
        <f>+L101+$D98</f>
        <v>116000</v>
      </c>
      <c r="M98" s="291"/>
      <c r="N98" s="251"/>
      <c r="O98" s="316">
        <f>+O101+$D98</f>
        <v>119000</v>
      </c>
      <c r="P98" s="405"/>
      <c r="Q98" s="251"/>
      <c r="R98" s="316">
        <f>+R101+$D98</f>
        <v>119000</v>
      </c>
      <c r="S98" s="291"/>
      <c r="T98" s="251"/>
      <c r="U98" s="316">
        <f>+U101+$D98</f>
        <v>116000</v>
      </c>
      <c r="V98" s="405"/>
      <c r="W98" s="251"/>
      <c r="X98" s="316">
        <f>+X101+$D98</f>
        <v>114000</v>
      </c>
      <c r="Y98" s="291"/>
      <c r="Z98" s="251"/>
      <c r="AA98" s="316">
        <f>+AA101+$D98</f>
        <v>119000</v>
      </c>
      <c r="AB98" s="483"/>
      <c r="AC98" s="474"/>
      <c r="AD98" s="322"/>
      <c r="AE98" s="405"/>
      <c r="AF98" s="251"/>
      <c r="AG98" s="316">
        <f>+AG101+$D98</f>
        <v>116000</v>
      </c>
      <c r="AH98" s="405"/>
      <c r="AI98" s="251"/>
      <c r="AJ98" s="316">
        <f>+AJ101+$D98</f>
        <v>119000</v>
      </c>
      <c r="AK98" s="405"/>
      <c r="AL98" s="251"/>
      <c r="AM98" s="316">
        <f>+AM101+$D98</f>
        <v>121000</v>
      </c>
      <c r="AN98" s="241"/>
      <c r="AO98" s="251"/>
      <c r="AP98" s="316">
        <f>+AP101+$D98</f>
        <v>121000</v>
      </c>
      <c r="AQ98" s="241"/>
      <c r="AR98" s="251"/>
      <c r="AS98" s="316">
        <f>+AS101+$D98</f>
        <v>119000</v>
      </c>
      <c r="AT98" s="241"/>
      <c r="AU98" s="251"/>
      <c r="AV98" s="316">
        <f>+AV101+$D98</f>
        <v>116000</v>
      </c>
      <c r="AW98" s="251"/>
      <c r="AX98" s="251"/>
      <c r="AY98" s="316">
        <f>+AY101+$D98</f>
        <v>119000</v>
      </c>
      <c r="AZ98" s="251"/>
      <c r="BA98" s="251"/>
      <c r="BB98" s="316">
        <f>+BB101+$D98</f>
        <v>119000</v>
      </c>
      <c r="BC98" s="521">
        <v>18</v>
      </c>
      <c r="BE98" s="30">
        <f>G99+J99+M99+P99+S99+V99+Y99+AB99+AQ99+AT99+AW99+AZ99+AE99</f>
        <v>619.79999999999995</v>
      </c>
      <c r="BF98" s="31">
        <f>BG98/BE98</f>
        <v>116733.13972249113</v>
      </c>
      <c r="BG98" s="31">
        <f>I97+L97+O97+R97+U97+X97+AA97+AD97+AS97+AV97+AY97+BB97+AG97</f>
        <v>72351200</v>
      </c>
      <c r="BH98" s="23"/>
      <c r="BI98" s="23"/>
      <c r="BJ98" s="23"/>
      <c r="BK98" s="23"/>
      <c r="BL98" s="23"/>
      <c r="BM98" s="23"/>
    </row>
    <row r="99" spans="1:65" s="17" customFormat="1" ht="24" customHeight="1" thickBot="1" x14ac:dyDescent="0.35">
      <c r="A99" s="17">
        <v>3</v>
      </c>
      <c r="D99" s="45"/>
      <c r="E99" s="40"/>
      <c r="F99" s="372"/>
      <c r="G99" s="522">
        <v>67.2</v>
      </c>
      <c r="H99" s="528"/>
      <c r="I99" s="253"/>
      <c r="J99" s="249">
        <v>54.4</v>
      </c>
      <c r="K99" s="244"/>
      <c r="L99" s="242"/>
      <c r="M99" s="310">
        <v>40.5</v>
      </c>
      <c r="N99" s="244"/>
      <c r="O99" s="292"/>
      <c r="P99" s="310">
        <v>40.6</v>
      </c>
      <c r="Q99" s="244"/>
      <c r="R99" s="245"/>
      <c r="S99" s="310">
        <v>54.2</v>
      </c>
      <c r="T99" s="244"/>
      <c r="U99" s="253"/>
      <c r="V99" s="310">
        <v>67.7</v>
      </c>
      <c r="W99" s="244"/>
      <c r="X99" s="245"/>
      <c r="Y99" s="310">
        <v>35.9</v>
      </c>
      <c r="Z99" s="244"/>
      <c r="AA99" s="253"/>
      <c r="AB99" s="484"/>
      <c r="AC99" s="485"/>
      <c r="AD99" s="486"/>
      <c r="AE99" s="310">
        <v>67.7</v>
      </c>
      <c r="AF99" s="247"/>
      <c r="AG99" s="248"/>
      <c r="AH99" s="310">
        <v>54.2</v>
      </c>
      <c r="AI99" s="247"/>
      <c r="AJ99" s="248"/>
      <c r="AK99" s="310">
        <v>40.6</v>
      </c>
      <c r="AL99" s="247"/>
      <c r="AM99" s="248"/>
      <c r="AN99" s="310">
        <v>40.6</v>
      </c>
      <c r="AO99" s="247"/>
      <c r="AP99" s="248"/>
      <c r="AQ99" s="310">
        <v>54.4</v>
      </c>
      <c r="AR99" s="247"/>
      <c r="AS99" s="248"/>
      <c r="AT99" s="310">
        <v>67.2</v>
      </c>
      <c r="AU99" s="247"/>
      <c r="AV99" s="248"/>
      <c r="AW99" s="310">
        <v>35</v>
      </c>
      <c r="AX99" s="244"/>
      <c r="AY99" s="245"/>
      <c r="AZ99" s="310">
        <v>35</v>
      </c>
      <c r="BA99" s="244"/>
      <c r="BB99" s="253"/>
      <c r="BC99" s="521"/>
      <c r="BE99" s="30"/>
      <c r="BF99" s="30"/>
      <c r="BG99" s="30"/>
      <c r="BH99" s="23"/>
      <c r="BI99" s="23"/>
      <c r="BJ99" s="23"/>
      <c r="BK99" s="23"/>
      <c r="BL99" s="23"/>
      <c r="BM99" s="23"/>
    </row>
    <row r="100" spans="1:65" s="17" customFormat="1" ht="24" customHeight="1" x14ac:dyDescent="0.3">
      <c r="A100" s="17">
        <v>1</v>
      </c>
      <c r="D100" s="45"/>
      <c r="E100" s="39"/>
      <c r="F100" s="373"/>
      <c r="G100" s="288">
        <v>221</v>
      </c>
      <c r="H100" s="239" t="s">
        <v>57</v>
      </c>
      <c r="I100" s="240">
        <f>I101*G102</f>
        <v>7593600</v>
      </c>
      <c r="J100" s="238">
        <v>222</v>
      </c>
      <c r="K100" s="324" t="s">
        <v>58</v>
      </c>
      <c r="L100" s="240">
        <f>L101*J102</f>
        <v>6256000</v>
      </c>
      <c r="M100" s="238">
        <v>223</v>
      </c>
      <c r="N100" s="239" t="s">
        <v>2</v>
      </c>
      <c r="O100" s="240">
        <f>O101*M102</f>
        <v>4779000</v>
      </c>
      <c r="P100" s="238">
        <v>224</v>
      </c>
      <c r="Q100" s="239" t="s">
        <v>2</v>
      </c>
      <c r="R100" s="240">
        <f>R101*P102</f>
        <v>4790800</v>
      </c>
      <c r="S100" s="238">
        <v>225</v>
      </c>
      <c r="T100" s="239" t="s">
        <v>58</v>
      </c>
      <c r="U100" s="240">
        <f>U101*S102</f>
        <v>6233000</v>
      </c>
      <c r="V100" s="238">
        <v>226</v>
      </c>
      <c r="W100" s="239" t="s">
        <v>57</v>
      </c>
      <c r="X100" s="240">
        <f>X101*V102</f>
        <v>7650100</v>
      </c>
      <c r="Y100" s="238">
        <v>227</v>
      </c>
      <c r="Z100" s="239" t="s">
        <v>59</v>
      </c>
      <c r="AA100" s="240">
        <f>AA101*Y102</f>
        <v>4236200</v>
      </c>
      <c r="AB100" s="529">
        <v>228</v>
      </c>
      <c r="AC100" s="482" t="s">
        <v>59</v>
      </c>
      <c r="AD100" s="319">
        <f>AD101*AB102</f>
        <v>0</v>
      </c>
      <c r="AE100" s="238">
        <v>229</v>
      </c>
      <c r="AF100" s="239" t="s">
        <v>57</v>
      </c>
      <c r="AG100" s="240">
        <f>AG101*AE102</f>
        <v>7785500</v>
      </c>
      <c r="AH100" s="238">
        <v>230</v>
      </c>
      <c r="AI100" s="239" t="s">
        <v>58</v>
      </c>
      <c r="AJ100" s="240">
        <f>AJ101*AH102</f>
        <v>6395600</v>
      </c>
      <c r="AK100" s="238">
        <v>231</v>
      </c>
      <c r="AL100" s="239" t="s">
        <v>2</v>
      </c>
      <c r="AM100" s="240">
        <f>AM101*AK102</f>
        <v>4872000</v>
      </c>
      <c r="AN100" s="238">
        <v>232</v>
      </c>
      <c r="AO100" s="239" t="s">
        <v>2</v>
      </c>
      <c r="AP100" s="240">
        <f>AP101*AN102</f>
        <v>4872000</v>
      </c>
      <c r="AQ100" s="238">
        <v>233</v>
      </c>
      <c r="AR100" s="239" t="s">
        <v>58</v>
      </c>
      <c r="AS100" s="240">
        <f>AS101*AQ102</f>
        <v>6419200</v>
      </c>
      <c r="AT100" s="238">
        <v>234</v>
      </c>
      <c r="AU100" s="239" t="s">
        <v>57</v>
      </c>
      <c r="AV100" s="240">
        <f>AV101*AT102</f>
        <v>7728000</v>
      </c>
      <c r="AW100" s="288">
        <v>235</v>
      </c>
      <c r="AX100" s="239" t="s">
        <v>59</v>
      </c>
      <c r="AY100" s="240">
        <f>AY101*AW102</f>
        <v>4130000</v>
      </c>
      <c r="AZ100" s="288">
        <v>236</v>
      </c>
      <c r="BA100" s="239" t="s">
        <v>59</v>
      </c>
      <c r="BB100" s="240">
        <f>BB101*AZ102</f>
        <v>4130000</v>
      </c>
      <c r="BC100" s="524"/>
      <c r="BE100" s="30"/>
      <c r="BF100" s="30"/>
      <c r="BG100" s="30"/>
      <c r="BH100" s="23"/>
      <c r="BI100" s="23"/>
      <c r="BJ100" s="23"/>
      <c r="BK100" s="23"/>
      <c r="BL100" s="23"/>
      <c r="BM100" s="23"/>
    </row>
    <row r="101" spans="1:65" s="17" customFormat="1" ht="24" customHeight="1" x14ac:dyDescent="0.3">
      <c r="A101" s="17">
        <v>2</v>
      </c>
      <c r="D101" s="45">
        <f>+D104</f>
        <v>1000</v>
      </c>
      <c r="E101" s="39"/>
      <c r="F101" s="372">
        <v>17</v>
      </c>
      <c r="G101" s="291"/>
      <c r="H101" s="251"/>
      <c r="I101" s="318">
        <f>+I104+D101</f>
        <v>113000</v>
      </c>
      <c r="J101" s="405"/>
      <c r="K101" s="251"/>
      <c r="L101" s="316">
        <f>+L104+$D101</f>
        <v>115000</v>
      </c>
      <c r="M101" s="405"/>
      <c r="N101" s="251"/>
      <c r="O101" s="316">
        <f>+O104+$D101</f>
        <v>118000</v>
      </c>
      <c r="P101" s="405"/>
      <c r="Q101" s="251"/>
      <c r="R101" s="316">
        <f>+R104+$D101</f>
        <v>118000</v>
      </c>
      <c r="S101" s="405"/>
      <c r="T101" s="251"/>
      <c r="U101" s="316">
        <f>+U104+$D101</f>
        <v>115000</v>
      </c>
      <c r="V101" s="405"/>
      <c r="W101" s="251"/>
      <c r="X101" s="316">
        <f>+X104+$D101</f>
        <v>113000</v>
      </c>
      <c r="Y101" s="405"/>
      <c r="Z101" s="251"/>
      <c r="AA101" s="316">
        <f>+AA104+$D101</f>
        <v>118000</v>
      </c>
      <c r="AB101" s="474"/>
      <c r="AC101" s="474"/>
      <c r="AD101" s="322"/>
      <c r="AE101" s="405"/>
      <c r="AF101" s="251"/>
      <c r="AG101" s="316">
        <f>+AG104+$D101</f>
        <v>115000</v>
      </c>
      <c r="AH101" s="405"/>
      <c r="AI101" s="251"/>
      <c r="AJ101" s="316">
        <f>+AJ104+$D101</f>
        <v>118000</v>
      </c>
      <c r="AK101" s="405"/>
      <c r="AL101" s="251"/>
      <c r="AM101" s="316">
        <f>+AM104+$D101</f>
        <v>120000</v>
      </c>
      <c r="AN101" s="241"/>
      <c r="AO101" s="251"/>
      <c r="AP101" s="316">
        <f>+AP104+$D101</f>
        <v>120000</v>
      </c>
      <c r="AQ101" s="241"/>
      <c r="AR101" s="251"/>
      <c r="AS101" s="316">
        <f>+AS104+$D101</f>
        <v>118000</v>
      </c>
      <c r="AT101" s="241"/>
      <c r="AU101" s="251"/>
      <c r="AV101" s="316">
        <f>+AV104+$D101</f>
        <v>115000</v>
      </c>
      <c r="AW101" s="251"/>
      <c r="AX101" s="251"/>
      <c r="AY101" s="316">
        <f>+AY104+$D101</f>
        <v>118000</v>
      </c>
      <c r="AZ101" s="251"/>
      <c r="BA101" s="251"/>
      <c r="BB101" s="316">
        <f>+BB104+$D101</f>
        <v>118000</v>
      </c>
      <c r="BC101" s="521">
        <v>17</v>
      </c>
      <c r="BE101" s="30">
        <f>G102+J102+M102+P102+S102+V102+Y102+AB102+AQ102+AT102+AW102+AZ102+AE102</f>
        <v>651.19999999999993</v>
      </c>
      <c r="BF101" s="31">
        <f>BG101/BE101</f>
        <v>110152.64127764129</v>
      </c>
      <c r="BG101" s="31">
        <f>I100+L100+O100+R100+U100+X100+AA100+AD100+AS100+AV100+AY100+BB100+AG100</f>
        <v>71731400</v>
      </c>
      <c r="BH101" s="23"/>
      <c r="BI101" s="23"/>
      <c r="BJ101" s="23"/>
      <c r="BK101" s="23"/>
      <c r="BL101" s="23"/>
      <c r="BM101" s="23"/>
    </row>
    <row r="102" spans="1:65" s="17" customFormat="1" ht="24" customHeight="1" thickBot="1" x14ac:dyDescent="0.35">
      <c r="A102" s="17">
        <v>3</v>
      </c>
      <c r="D102" s="45"/>
      <c r="E102" s="39"/>
      <c r="F102" s="372"/>
      <c r="G102" s="522">
        <v>67.2</v>
      </c>
      <c r="H102" s="244"/>
      <c r="I102" s="253"/>
      <c r="J102" s="249">
        <v>54.4</v>
      </c>
      <c r="K102" s="244"/>
      <c r="L102" s="242"/>
      <c r="M102" s="310">
        <v>40.5</v>
      </c>
      <c r="N102" s="247"/>
      <c r="O102" s="250"/>
      <c r="P102" s="310">
        <v>40.6</v>
      </c>
      <c r="Q102" s="247"/>
      <c r="R102" s="250"/>
      <c r="S102" s="310">
        <v>54.2</v>
      </c>
      <c r="T102" s="247"/>
      <c r="U102" s="248"/>
      <c r="V102" s="310">
        <v>67.7</v>
      </c>
      <c r="W102" s="247"/>
      <c r="X102" s="248"/>
      <c r="Y102" s="310">
        <v>35.9</v>
      </c>
      <c r="Z102" s="247"/>
      <c r="AA102" s="248"/>
      <c r="AB102" s="530">
        <v>31.4</v>
      </c>
      <c r="AC102" s="485"/>
      <c r="AD102" s="486"/>
      <c r="AE102" s="310">
        <v>67.7</v>
      </c>
      <c r="AF102" s="247"/>
      <c r="AG102" s="248"/>
      <c r="AH102" s="310">
        <v>54.2</v>
      </c>
      <c r="AI102" s="247"/>
      <c r="AJ102" s="248"/>
      <c r="AK102" s="310">
        <v>40.6</v>
      </c>
      <c r="AL102" s="247"/>
      <c r="AM102" s="248"/>
      <c r="AN102" s="310">
        <v>40.6</v>
      </c>
      <c r="AO102" s="247"/>
      <c r="AP102" s="248"/>
      <c r="AQ102" s="310">
        <v>54.4</v>
      </c>
      <c r="AR102" s="247"/>
      <c r="AS102" s="248"/>
      <c r="AT102" s="310">
        <v>67.2</v>
      </c>
      <c r="AU102" s="247"/>
      <c r="AV102" s="248"/>
      <c r="AW102" s="310">
        <v>35</v>
      </c>
      <c r="AX102" s="244"/>
      <c r="AY102" s="245"/>
      <c r="AZ102" s="310">
        <v>35</v>
      </c>
      <c r="BA102" s="244"/>
      <c r="BB102" s="250"/>
      <c r="BC102" s="521"/>
      <c r="BE102" s="30"/>
      <c r="BF102" s="30"/>
      <c r="BG102" s="30"/>
      <c r="BH102" s="23"/>
      <c r="BI102" s="23"/>
      <c r="BJ102" s="23"/>
      <c r="BK102" s="23"/>
      <c r="BL102" s="23"/>
      <c r="BM102" s="23"/>
    </row>
    <row r="103" spans="1:65" s="17" customFormat="1" ht="24" customHeight="1" x14ac:dyDescent="0.3">
      <c r="A103" s="17">
        <v>1</v>
      </c>
      <c r="D103" s="45"/>
      <c r="E103" s="39"/>
      <c r="F103" s="373"/>
      <c r="G103" s="288">
        <v>205</v>
      </c>
      <c r="H103" s="239" t="s">
        <v>57</v>
      </c>
      <c r="I103" s="240">
        <f>I104*G105</f>
        <v>7526400</v>
      </c>
      <c r="J103" s="238">
        <v>206</v>
      </c>
      <c r="K103" s="324" t="s">
        <v>58</v>
      </c>
      <c r="L103" s="240">
        <f>L104*J105</f>
        <v>6201600</v>
      </c>
      <c r="M103" s="288">
        <v>207</v>
      </c>
      <c r="N103" s="239" t="s">
        <v>2</v>
      </c>
      <c r="O103" s="240">
        <f>O104*M105</f>
        <v>4738500</v>
      </c>
      <c r="P103" s="238">
        <v>208</v>
      </c>
      <c r="Q103" s="239" t="s">
        <v>2</v>
      </c>
      <c r="R103" s="240">
        <f>R104*P105</f>
        <v>4750200</v>
      </c>
      <c r="S103" s="288">
        <v>209</v>
      </c>
      <c r="T103" s="239" t="s">
        <v>58</v>
      </c>
      <c r="U103" s="240">
        <f>U104*S105</f>
        <v>6178800</v>
      </c>
      <c r="V103" s="249">
        <v>210</v>
      </c>
      <c r="W103" s="441" t="s">
        <v>57</v>
      </c>
      <c r="X103" s="240">
        <f>X104*V105</f>
        <v>7582400</v>
      </c>
      <c r="Y103" s="288">
        <v>211</v>
      </c>
      <c r="Z103" s="239" t="s">
        <v>59</v>
      </c>
      <c r="AA103" s="240">
        <f>AA104*Y105</f>
        <v>4200300</v>
      </c>
      <c r="AB103" s="382">
        <v>212</v>
      </c>
      <c r="AC103" s="479" t="s">
        <v>59</v>
      </c>
      <c r="AD103" s="319">
        <f>AD104*AB105</f>
        <v>0</v>
      </c>
      <c r="AE103" s="238">
        <v>213</v>
      </c>
      <c r="AF103" s="239" t="s">
        <v>57</v>
      </c>
      <c r="AG103" s="240">
        <f>AG104*AE105</f>
        <v>7717800</v>
      </c>
      <c r="AH103" s="238">
        <v>214</v>
      </c>
      <c r="AI103" s="239" t="s">
        <v>58</v>
      </c>
      <c r="AJ103" s="240">
        <f>AJ104*AH105</f>
        <v>6341400</v>
      </c>
      <c r="AK103" s="238">
        <v>215</v>
      </c>
      <c r="AL103" s="239" t="s">
        <v>2</v>
      </c>
      <c r="AM103" s="240">
        <f>AM104*AK105</f>
        <v>4831400</v>
      </c>
      <c r="AN103" s="238">
        <v>216</v>
      </c>
      <c r="AO103" s="239" t="s">
        <v>2</v>
      </c>
      <c r="AP103" s="240">
        <f>AP104*AN105</f>
        <v>4831400</v>
      </c>
      <c r="AQ103" s="238">
        <v>217</v>
      </c>
      <c r="AR103" s="239" t="s">
        <v>58</v>
      </c>
      <c r="AS103" s="240">
        <f>AS104*AQ105</f>
        <v>6341400</v>
      </c>
      <c r="AT103" s="238">
        <v>218</v>
      </c>
      <c r="AU103" s="239" t="s">
        <v>57</v>
      </c>
      <c r="AV103" s="240">
        <f>AV104*AT105</f>
        <v>7660800</v>
      </c>
      <c r="AW103" s="288">
        <v>219</v>
      </c>
      <c r="AX103" s="239" t="s">
        <v>59</v>
      </c>
      <c r="AY103" s="240">
        <f>AY104*AW105</f>
        <v>4095000</v>
      </c>
      <c r="AZ103" s="288">
        <v>220</v>
      </c>
      <c r="BA103" s="239" t="s">
        <v>59</v>
      </c>
      <c r="BB103" s="240">
        <f>BB104*AZ105</f>
        <v>4095000</v>
      </c>
      <c r="BC103" s="524"/>
      <c r="BE103" s="30"/>
      <c r="BF103" s="30"/>
      <c r="BG103" s="30"/>
      <c r="BH103" s="23"/>
      <c r="BI103" s="23"/>
      <c r="BJ103" s="23"/>
      <c r="BK103" s="23"/>
      <c r="BL103" s="23"/>
      <c r="BM103" s="23"/>
    </row>
    <row r="104" spans="1:65" s="17" customFormat="1" ht="24" customHeight="1" x14ac:dyDescent="0.3">
      <c r="A104" s="17">
        <v>2</v>
      </c>
      <c r="D104" s="45">
        <f>+D107/2</f>
        <v>1000</v>
      </c>
      <c r="E104" s="39"/>
      <c r="F104" s="372">
        <v>16</v>
      </c>
      <c r="G104" s="291"/>
      <c r="H104" s="251"/>
      <c r="I104" s="318">
        <f>+I107+D104</f>
        <v>112000</v>
      </c>
      <c r="J104" s="405"/>
      <c r="K104" s="251"/>
      <c r="L104" s="316">
        <f>+L107+$D104</f>
        <v>114000</v>
      </c>
      <c r="M104" s="291"/>
      <c r="N104" s="251"/>
      <c r="O104" s="316">
        <f>+O107+$D104</f>
        <v>117000</v>
      </c>
      <c r="P104" s="405"/>
      <c r="Q104" s="251"/>
      <c r="R104" s="316">
        <f>+R107+$D104</f>
        <v>117000</v>
      </c>
      <c r="S104" s="291"/>
      <c r="T104" s="251"/>
      <c r="U104" s="316">
        <f>+U107+$D104</f>
        <v>114000</v>
      </c>
      <c r="V104" s="405"/>
      <c r="W104" s="251"/>
      <c r="X104" s="316">
        <f>+X107+$D104</f>
        <v>112000</v>
      </c>
      <c r="Y104" s="291"/>
      <c r="Z104" s="251"/>
      <c r="AA104" s="316">
        <f>+AA107+$D104</f>
        <v>117000</v>
      </c>
      <c r="AB104" s="383"/>
      <c r="AC104" s="474"/>
      <c r="AD104" s="475"/>
      <c r="AE104" s="405"/>
      <c r="AF104" s="251"/>
      <c r="AG104" s="316">
        <f>+AG107+$D104</f>
        <v>114000</v>
      </c>
      <c r="AH104" s="405"/>
      <c r="AI104" s="251"/>
      <c r="AJ104" s="316">
        <f>+AJ107+$D104</f>
        <v>117000</v>
      </c>
      <c r="AK104" s="405"/>
      <c r="AL104" s="251"/>
      <c r="AM104" s="316">
        <f>+AM107+$D104</f>
        <v>119000</v>
      </c>
      <c r="AN104" s="241"/>
      <c r="AO104" s="251"/>
      <c r="AP104" s="316">
        <f>+AP107+$D104</f>
        <v>119000</v>
      </c>
      <c r="AQ104" s="241"/>
      <c r="AR104" s="251"/>
      <c r="AS104" s="316">
        <f>+AS107+$D104</f>
        <v>117000</v>
      </c>
      <c r="AT104" s="241"/>
      <c r="AU104" s="251"/>
      <c r="AV104" s="316">
        <f>+AV107+$D104</f>
        <v>114000</v>
      </c>
      <c r="AW104" s="251"/>
      <c r="AX104" s="251"/>
      <c r="AY104" s="316">
        <f>+AY107+$D104</f>
        <v>117000</v>
      </c>
      <c r="AZ104" s="251"/>
      <c r="BA104" s="251"/>
      <c r="BB104" s="242">
        <f>+BB107+$D104</f>
        <v>117000</v>
      </c>
      <c r="BC104" s="521">
        <v>16</v>
      </c>
      <c r="BE104" s="30">
        <f>G105+J105+M105+P105+S105+V105+Y105+AB105+AQ105+AT105+AW105+AZ105+AE105</f>
        <v>651</v>
      </c>
      <c r="BF104" s="31">
        <f>BG104/BE104</f>
        <v>109198.46390168971</v>
      </c>
      <c r="BG104" s="31">
        <f>I103+L103+O103+R103+U103+X103+AA103+AD103+AS103+AV103+AY103+BB103+AG103</f>
        <v>71088200</v>
      </c>
      <c r="BH104" s="23"/>
      <c r="BI104" s="23"/>
      <c r="BJ104" s="23"/>
      <c r="BK104" s="23"/>
      <c r="BL104" s="23"/>
      <c r="BM104" s="23"/>
    </row>
    <row r="105" spans="1:65" s="17" customFormat="1" ht="24" customHeight="1" thickBot="1" x14ac:dyDescent="0.35">
      <c r="A105" s="17">
        <v>3</v>
      </c>
      <c r="D105" s="45"/>
      <c r="E105" s="39"/>
      <c r="F105" s="376"/>
      <c r="G105" s="394">
        <v>67.2</v>
      </c>
      <c r="H105" s="341"/>
      <c r="I105" s="338"/>
      <c r="J105" s="353">
        <v>54.4</v>
      </c>
      <c r="K105" s="341"/>
      <c r="L105" s="344"/>
      <c r="M105" s="394">
        <v>40.5</v>
      </c>
      <c r="N105" s="341"/>
      <c r="O105" s="531"/>
      <c r="P105" s="353">
        <v>40.6</v>
      </c>
      <c r="Q105" s="341"/>
      <c r="R105" s="344"/>
      <c r="S105" s="394">
        <v>54.2</v>
      </c>
      <c r="T105" s="341"/>
      <c r="U105" s="338"/>
      <c r="V105" s="353">
        <v>67.7</v>
      </c>
      <c r="W105" s="341"/>
      <c r="X105" s="339"/>
      <c r="Y105" s="394">
        <v>35.9</v>
      </c>
      <c r="Z105" s="341"/>
      <c r="AA105" s="338"/>
      <c r="AB105" s="489">
        <v>31.4</v>
      </c>
      <c r="AC105" s="390"/>
      <c r="AD105" s="381"/>
      <c r="AE105" s="353">
        <v>67.7</v>
      </c>
      <c r="AF105" s="341"/>
      <c r="AG105" s="339"/>
      <c r="AH105" s="353">
        <v>54.2</v>
      </c>
      <c r="AI105" s="341"/>
      <c r="AJ105" s="339"/>
      <c r="AK105" s="353">
        <v>40.6</v>
      </c>
      <c r="AL105" s="341"/>
      <c r="AM105" s="339"/>
      <c r="AN105" s="353">
        <v>40.6</v>
      </c>
      <c r="AO105" s="341"/>
      <c r="AP105" s="339"/>
      <c r="AQ105" s="340">
        <v>54.2</v>
      </c>
      <c r="AR105" s="341"/>
      <c r="AS105" s="339"/>
      <c r="AT105" s="353">
        <v>67.2</v>
      </c>
      <c r="AU105" s="341"/>
      <c r="AV105" s="339"/>
      <c r="AW105" s="394">
        <v>35</v>
      </c>
      <c r="AX105" s="345"/>
      <c r="AY105" s="339"/>
      <c r="AZ105" s="310">
        <v>35</v>
      </c>
      <c r="BA105" s="341"/>
      <c r="BB105" s="344"/>
      <c r="BC105" s="532"/>
      <c r="BE105" s="30"/>
      <c r="BF105" s="30"/>
      <c r="BG105" s="30"/>
      <c r="BH105" s="23"/>
      <c r="BI105" s="23"/>
      <c r="BJ105" s="23"/>
      <c r="BK105" s="23"/>
      <c r="BL105" s="23"/>
      <c r="BM105" s="23"/>
    </row>
    <row r="106" spans="1:65" s="17" customFormat="1" ht="24" customHeight="1" thickTop="1" x14ac:dyDescent="0.3">
      <c r="A106" s="17">
        <v>1</v>
      </c>
      <c r="D106" s="45"/>
      <c r="E106" s="39"/>
      <c r="F106" s="366"/>
      <c r="G106" s="346">
        <v>189</v>
      </c>
      <c r="H106" s="441" t="s">
        <v>57</v>
      </c>
      <c r="I106" s="293">
        <f>I107*G108</f>
        <v>7459200</v>
      </c>
      <c r="J106" s="335">
        <v>190</v>
      </c>
      <c r="K106" s="324" t="s">
        <v>58</v>
      </c>
      <c r="L106" s="240">
        <f>L107*J108</f>
        <v>6147200</v>
      </c>
      <c r="M106" s="346">
        <v>191</v>
      </c>
      <c r="N106" s="239" t="s">
        <v>2</v>
      </c>
      <c r="O106" s="240">
        <f>O107*M108</f>
        <v>4709600</v>
      </c>
      <c r="P106" s="335">
        <v>192</v>
      </c>
      <c r="Q106" s="441" t="s">
        <v>2</v>
      </c>
      <c r="R106" s="240">
        <f>R107*P108</f>
        <v>4709600</v>
      </c>
      <c r="S106" s="346">
        <v>193</v>
      </c>
      <c r="T106" s="239" t="s">
        <v>58</v>
      </c>
      <c r="U106" s="240">
        <f>U107*S108</f>
        <v>6124600</v>
      </c>
      <c r="V106" s="335">
        <v>194</v>
      </c>
      <c r="W106" s="441" t="s">
        <v>57</v>
      </c>
      <c r="X106" s="240">
        <f>X107*V108</f>
        <v>7514700</v>
      </c>
      <c r="Y106" s="346">
        <v>195</v>
      </c>
      <c r="Z106" s="239" t="s">
        <v>59</v>
      </c>
      <c r="AA106" s="240">
        <f>AA107*Y108</f>
        <v>4164400</v>
      </c>
      <c r="AB106" s="382">
        <v>196</v>
      </c>
      <c r="AC106" s="479" t="s">
        <v>59</v>
      </c>
      <c r="AD106" s="319">
        <f>AD107*AB108</f>
        <v>0</v>
      </c>
      <c r="AE106" s="335">
        <v>197</v>
      </c>
      <c r="AF106" s="239" t="s">
        <v>57</v>
      </c>
      <c r="AG106" s="253">
        <f>AG107*AE108</f>
        <v>7650100</v>
      </c>
      <c r="AH106" s="335">
        <v>198</v>
      </c>
      <c r="AI106" s="239" t="s">
        <v>58</v>
      </c>
      <c r="AJ106" s="253">
        <f>AJ107*AH108</f>
        <v>6287200</v>
      </c>
      <c r="AK106" s="335">
        <v>199</v>
      </c>
      <c r="AL106" s="239" t="s">
        <v>2</v>
      </c>
      <c r="AM106" s="253">
        <f>AM107*AK108</f>
        <v>4790800</v>
      </c>
      <c r="AN106" s="335">
        <v>200</v>
      </c>
      <c r="AO106" s="239" t="s">
        <v>2</v>
      </c>
      <c r="AP106" s="253">
        <f>AP107*AN108</f>
        <v>4790800</v>
      </c>
      <c r="AQ106" s="335">
        <v>201</v>
      </c>
      <c r="AR106" s="239" t="s">
        <v>58</v>
      </c>
      <c r="AS106" s="253">
        <f>AS107*AQ108</f>
        <v>6310400</v>
      </c>
      <c r="AT106" s="238">
        <v>202</v>
      </c>
      <c r="AU106" s="239" t="s">
        <v>57</v>
      </c>
      <c r="AV106" s="240">
        <f>AV107*AT108</f>
        <v>7593600</v>
      </c>
      <c r="AW106" s="238">
        <v>203</v>
      </c>
      <c r="AX106" s="239" t="s">
        <v>59</v>
      </c>
      <c r="AY106" s="240">
        <f>AY107*AW108</f>
        <v>4060000</v>
      </c>
      <c r="AZ106" s="346">
        <v>204</v>
      </c>
      <c r="BA106" s="239" t="s">
        <v>59</v>
      </c>
      <c r="BB106" s="253">
        <f>BB107*AZ108</f>
        <v>4060000</v>
      </c>
      <c r="BC106" s="533"/>
      <c r="BE106" s="30"/>
      <c r="BF106" s="30"/>
      <c r="BG106" s="30"/>
      <c r="BH106" s="23"/>
      <c r="BI106" s="23"/>
      <c r="BJ106" s="23"/>
      <c r="BK106" s="23"/>
      <c r="BL106" s="23"/>
      <c r="BM106" s="23"/>
    </row>
    <row r="107" spans="1:65" s="17" customFormat="1" ht="24" customHeight="1" x14ac:dyDescent="0.3">
      <c r="A107" s="17">
        <v>2</v>
      </c>
      <c r="D107" s="45">
        <f>+D110*2</f>
        <v>2000</v>
      </c>
      <c r="E107" s="39"/>
      <c r="F107" s="367">
        <v>15</v>
      </c>
      <c r="G107" s="251"/>
      <c r="H107" s="251"/>
      <c r="I107" s="315">
        <f>+I110+D107</f>
        <v>111000</v>
      </c>
      <c r="J107" s="241"/>
      <c r="K107" s="251"/>
      <c r="L107" s="316">
        <f>+L110+$D107</f>
        <v>113000</v>
      </c>
      <c r="M107" s="251"/>
      <c r="N107" s="251"/>
      <c r="O107" s="316">
        <f>+O110+$D107</f>
        <v>116000</v>
      </c>
      <c r="P107" s="241"/>
      <c r="Q107" s="251"/>
      <c r="R107" s="316">
        <f>+R110+$D107</f>
        <v>116000</v>
      </c>
      <c r="S107" s="251"/>
      <c r="T107" s="251"/>
      <c r="U107" s="316">
        <f>+U110+$D107</f>
        <v>113000</v>
      </c>
      <c r="V107" s="241"/>
      <c r="W107" s="251"/>
      <c r="X107" s="316">
        <f>+X110+$D107</f>
        <v>111000</v>
      </c>
      <c r="Y107" s="251"/>
      <c r="Z107" s="251"/>
      <c r="AA107" s="316">
        <f>+AA110+$D107</f>
        <v>116000</v>
      </c>
      <c r="AB107" s="383"/>
      <c r="AC107" s="474"/>
      <c r="AD107" s="475"/>
      <c r="AE107" s="241"/>
      <c r="AF107" s="251"/>
      <c r="AG107" s="316">
        <f>+AG110+$D107</f>
        <v>113000</v>
      </c>
      <c r="AH107" s="241"/>
      <c r="AI107" s="251"/>
      <c r="AJ107" s="316">
        <f>+AJ110+$D107</f>
        <v>116000</v>
      </c>
      <c r="AK107" s="241"/>
      <c r="AL107" s="251"/>
      <c r="AM107" s="316">
        <f>+AM110+$D107</f>
        <v>118000</v>
      </c>
      <c r="AN107" s="241"/>
      <c r="AO107" s="251"/>
      <c r="AP107" s="316">
        <f>+AP110+$D107</f>
        <v>118000</v>
      </c>
      <c r="AQ107" s="241"/>
      <c r="AR107" s="251"/>
      <c r="AS107" s="316">
        <f>+AS110+$D107</f>
        <v>116000</v>
      </c>
      <c r="AT107" s="241"/>
      <c r="AU107" s="251"/>
      <c r="AV107" s="316">
        <f>+AV110+$D107</f>
        <v>113000</v>
      </c>
      <c r="AW107" s="241"/>
      <c r="AX107" s="251"/>
      <c r="AY107" s="316">
        <f>+AY110+$D107</f>
        <v>116000</v>
      </c>
      <c r="AZ107" s="251"/>
      <c r="BA107" s="251"/>
      <c r="BB107" s="242">
        <f>+BB110+$D107</f>
        <v>116000</v>
      </c>
      <c r="BC107" s="534">
        <v>15</v>
      </c>
      <c r="BE107" s="30">
        <f>G108+J108+M108+P108+S108+V108+Y108+AB108+AQ108+AT108+AW108+AZ108+AE108</f>
        <v>619.9</v>
      </c>
      <c r="BF107" s="31">
        <f>BG107/BE107</f>
        <v>113733.50540409744</v>
      </c>
      <c r="BG107" s="31">
        <f>I106+L106+O106+R106+U106+X106+AA106+AD106+AS106+AV106+AY106+BB106+AG106</f>
        <v>70503400</v>
      </c>
      <c r="BH107" s="23"/>
      <c r="BI107" s="23"/>
      <c r="BJ107" s="23"/>
      <c r="BK107" s="23"/>
      <c r="BL107" s="23"/>
      <c r="BM107" s="23"/>
    </row>
    <row r="108" spans="1:65" s="17" customFormat="1" ht="24" customHeight="1" thickBot="1" x14ac:dyDescent="0.35">
      <c r="A108" s="17">
        <v>3</v>
      </c>
      <c r="D108" s="45"/>
      <c r="E108" s="39"/>
      <c r="F108" s="367"/>
      <c r="G108" s="535">
        <v>67.2</v>
      </c>
      <c r="H108" s="244"/>
      <c r="I108" s="253"/>
      <c r="J108" s="310">
        <v>54.4</v>
      </c>
      <c r="K108" s="244"/>
      <c r="L108" s="242"/>
      <c r="M108" s="310">
        <v>40.6</v>
      </c>
      <c r="N108" s="244"/>
      <c r="O108" s="292"/>
      <c r="P108" s="310">
        <v>40.6</v>
      </c>
      <c r="Q108" s="247"/>
      <c r="R108" s="250"/>
      <c r="S108" s="310">
        <v>54.2</v>
      </c>
      <c r="T108" s="244"/>
      <c r="U108" s="253"/>
      <c r="V108" s="310">
        <v>67.7</v>
      </c>
      <c r="W108" s="244"/>
      <c r="X108" s="245"/>
      <c r="Y108" s="290">
        <v>35.9</v>
      </c>
      <c r="Z108" s="244"/>
      <c r="AA108" s="253"/>
      <c r="AB108" s="384"/>
      <c r="AC108" s="385"/>
      <c r="AD108" s="380"/>
      <c r="AE108" s="310">
        <v>67.7</v>
      </c>
      <c r="AF108" s="247"/>
      <c r="AG108" s="248"/>
      <c r="AH108" s="310">
        <v>54.2</v>
      </c>
      <c r="AI108" s="247"/>
      <c r="AJ108" s="248"/>
      <c r="AK108" s="310">
        <v>40.6</v>
      </c>
      <c r="AL108" s="247"/>
      <c r="AM108" s="248"/>
      <c r="AN108" s="310">
        <v>40.6</v>
      </c>
      <c r="AO108" s="247"/>
      <c r="AP108" s="248"/>
      <c r="AQ108" s="310">
        <v>54.4</v>
      </c>
      <c r="AR108" s="247"/>
      <c r="AS108" s="248"/>
      <c r="AT108" s="310">
        <v>67.2</v>
      </c>
      <c r="AU108" s="247"/>
      <c r="AV108" s="248"/>
      <c r="AW108" s="310">
        <v>35</v>
      </c>
      <c r="AX108" s="247"/>
      <c r="AY108" s="248"/>
      <c r="AZ108" s="396">
        <v>35</v>
      </c>
      <c r="BA108" s="244"/>
      <c r="BB108" s="250"/>
      <c r="BC108" s="534"/>
      <c r="BE108" s="30"/>
      <c r="BF108" s="30"/>
      <c r="BG108" s="30"/>
      <c r="BH108" s="23"/>
      <c r="BI108" s="23"/>
      <c r="BJ108" s="23"/>
      <c r="BK108" s="23"/>
      <c r="BL108" s="23"/>
      <c r="BM108" s="23"/>
    </row>
    <row r="109" spans="1:65" s="17" customFormat="1" ht="24" customHeight="1" x14ac:dyDescent="0.3">
      <c r="A109" s="17">
        <v>1</v>
      </c>
      <c r="D109" s="45"/>
      <c r="E109" s="39"/>
      <c r="F109" s="368"/>
      <c r="G109" s="238">
        <v>173</v>
      </c>
      <c r="H109" s="239" t="s">
        <v>57</v>
      </c>
      <c r="I109" s="240">
        <f>I110*G111</f>
        <v>7324800</v>
      </c>
      <c r="J109" s="238">
        <v>174</v>
      </c>
      <c r="K109" s="324" t="s">
        <v>58</v>
      </c>
      <c r="L109" s="240">
        <f>L110*J111</f>
        <v>6038400</v>
      </c>
      <c r="M109" s="288">
        <v>175</v>
      </c>
      <c r="N109" s="239" t="s">
        <v>2</v>
      </c>
      <c r="O109" s="240">
        <f>O110*M111</f>
        <v>4628400</v>
      </c>
      <c r="P109" s="238">
        <v>176</v>
      </c>
      <c r="Q109" s="239" t="s">
        <v>2</v>
      </c>
      <c r="R109" s="240">
        <f>R110*P111</f>
        <v>4628400</v>
      </c>
      <c r="S109" s="238">
        <v>177</v>
      </c>
      <c r="T109" s="239" t="s">
        <v>58</v>
      </c>
      <c r="U109" s="240">
        <f>U110*S111</f>
        <v>6016200</v>
      </c>
      <c r="V109" s="238">
        <v>178</v>
      </c>
      <c r="W109" s="239" t="s">
        <v>57</v>
      </c>
      <c r="X109" s="240">
        <f>X110*V111</f>
        <v>7379300</v>
      </c>
      <c r="Y109" s="238">
        <v>179</v>
      </c>
      <c r="Z109" s="239" t="s">
        <v>59</v>
      </c>
      <c r="AA109" s="240">
        <f>AA110*Y111</f>
        <v>4092600</v>
      </c>
      <c r="AB109" s="529">
        <v>36</v>
      </c>
      <c r="AC109" s="479" t="s">
        <v>59</v>
      </c>
      <c r="AD109" s="319">
        <f>AD110*AB111</f>
        <v>0</v>
      </c>
      <c r="AE109" s="238">
        <v>181</v>
      </c>
      <c r="AF109" s="239" t="s">
        <v>57</v>
      </c>
      <c r="AG109" s="253">
        <f>AG110*AE111</f>
        <v>7514700</v>
      </c>
      <c r="AH109" s="238">
        <v>182</v>
      </c>
      <c r="AI109" s="239" t="s">
        <v>58</v>
      </c>
      <c r="AJ109" s="253">
        <f>AJ110*AH111</f>
        <v>6178800</v>
      </c>
      <c r="AK109" s="238">
        <v>183</v>
      </c>
      <c r="AL109" s="239" t="s">
        <v>2</v>
      </c>
      <c r="AM109" s="253">
        <f>AM110*AK111</f>
        <v>4709600</v>
      </c>
      <c r="AN109" s="238">
        <v>184</v>
      </c>
      <c r="AO109" s="239" t="s">
        <v>2</v>
      </c>
      <c r="AP109" s="253">
        <f>AP110*AN111</f>
        <v>4709600</v>
      </c>
      <c r="AQ109" s="238">
        <v>185</v>
      </c>
      <c r="AR109" s="239" t="s">
        <v>58</v>
      </c>
      <c r="AS109" s="253">
        <f>AS110*AQ111</f>
        <v>6201600</v>
      </c>
      <c r="AT109" s="238">
        <v>186</v>
      </c>
      <c r="AU109" s="239" t="s">
        <v>57</v>
      </c>
      <c r="AV109" s="240">
        <f>AV110*AT111</f>
        <v>7459200</v>
      </c>
      <c r="AW109" s="238">
        <v>187</v>
      </c>
      <c r="AX109" s="239" t="s">
        <v>59</v>
      </c>
      <c r="AY109" s="240">
        <f>AY110*AW111</f>
        <v>3990000</v>
      </c>
      <c r="AZ109" s="288">
        <v>188</v>
      </c>
      <c r="BA109" s="239" t="s">
        <v>59</v>
      </c>
      <c r="BB109" s="253">
        <f>BB110*AZ111</f>
        <v>3990000</v>
      </c>
      <c r="BC109" s="536"/>
      <c r="BE109" s="30"/>
      <c r="BF109" s="30"/>
      <c r="BG109" s="30"/>
      <c r="BH109" s="23"/>
      <c r="BI109" s="23"/>
      <c r="BJ109" s="23"/>
      <c r="BK109" s="23"/>
      <c r="BL109" s="23"/>
      <c r="BM109" s="23"/>
    </row>
    <row r="110" spans="1:65" s="17" customFormat="1" ht="24" customHeight="1" x14ac:dyDescent="0.3">
      <c r="A110" s="17">
        <v>2</v>
      </c>
      <c r="D110" s="45">
        <f>+D113</f>
        <v>1000</v>
      </c>
      <c r="E110" s="39"/>
      <c r="F110" s="367">
        <v>14</v>
      </c>
      <c r="G110" s="241"/>
      <c r="H110" s="251"/>
      <c r="I110" s="316">
        <f>+I113+D110</f>
        <v>109000</v>
      </c>
      <c r="J110" s="241"/>
      <c r="K110" s="251"/>
      <c r="L110" s="316">
        <f>+L113+$D110</f>
        <v>111000</v>
      </c>
      <c r="M110" s="251"/>
      <c r="N110" s="251"/>
      <c r="O110" s="316">
        <f>+O113+$D110</f>
        <v>114000</v>
      </c>
      <c r="P110" s="241"/>
      <c r="Q110" s="251"/>
      <c r="R110" s="316">
        <f>+R113+$D110</f>
        <v>114000</v>
      </c>
      <c r="S110" s="241"/>
      <c r="T110" s="251"/>
      <c r="U110" s="316">
        <f>+U113+$D110</f>
        <v>111000</v>
      </c>
      <c r="V110" s="241"/>
      <c r="W110" s="251"/>
      <c r="X110" s="316">
        <f>+X113+$D110</f>
        <v>109000</v>
      </c>
      <c r="Y110" s="241"/>
      <c r="Z110" s="251"/>
      <c r="AA110" s="316">
        <f>+AA113+$D110</f>
        <v>114000</v>
      </c>
      <c r="AB110" s="474"/>
      <c r="AC110" s="474"/>
      <c r="AD110" s="322"/>
      <c r="AE110" s="241"/>
      <c r="AF110" s="251"/>
      <c r="AG110" s="316">
        <f>+AG113+$D110</f>
        <v>111000</v>
      </c>
      <c r="AH110" s="241"/>
      <c r="AI110" s="251"/>
      <c r="AJ110" s="316">
        <f>+AJ113+$D110</f>
        <v>114000</v>
      </c>
      <c r="AK110" s="241"/>
      <c r="AL110" s="251"/>
      <c r="AM110" s="316">
        <f>+AM113+$D110</f>
        <v>116000</v>
      </c>
      <c r="AN110" s="241"/>
      <c r="AO110" s="251"/>
      <c r="AP110" s="316">
        <f>+AP113+$D110</f>
        <v>116000</v>
      </c>
      <c r="AQ110" s="241"/>
      <c r="AR110" s="251"/>
      <c r="AS110" s="316">
        <f>+AS113+$D110</f>
        <v>114000</v>
      </c>
      <c r="AT110" s="241"/>
      <c r="AU110" s="251"/>
      <c r="AV110" s="316">
        <f>+AV113+$D110</f>
        <v>111000</v>
      </c>
      <c r="AW110" s="241"/>
      <c r="AX110" s="251"/>
      <c r="AY110" s="316">
        <f>+AY113+$D110</f>
        <v>114000</v>
      </c>
      <c r="AZ110" s="251"/>
      <c r="BA110" s="251"/>
      <c r="BB110" s="242">
        <f>+BB113+$D110</f>
        <v>114000</v>
      </c>
      <c r="BC110" s="534">
        <v>14</v>
      </c>
      <c r="BE110" s="30">
        <f>G111+J111+M111+P111+S111+V111+Y111+AB111+AQ111+AT111+AW111+AZ111+AE111</f>
        <v>619.9</v>
      </c>
      <c r="BF110" s="31">
        <f>BG110/BE110</f>
        <v>111733.50540409744</v>
      </c>
      <c r="BG110" s="31">
        <f>I109+L109+O109+R109+U109+X109+AA109+AD109+AS109+AV109+AY109+BB109+AG109</f>
        <v>69263600</v>
      </c>
      <c r="BH110" s="23"/>
      <c r="BI110" s="23"/>
      <c r="BJ110" s="23"/>
      <c r="BK110" s="23"/>
      <c r="BL110" s="23"/>
      <c r="BM110" s="23"/>
    </row>
    <row r="111" spans="1:65" s="17" customFormat="1" ht="24" customHeight="1" thickBot="1" x14ac:dyDescent="0.35">
      <c r="A111" s="17">
        <v>3</v>
      </c>
      <c r="D111" s="45"/>
      <c r="E111" s="39"/>
      <c r="F111" s="369"/>
      <c r="G111" s="535">
        <v>67.2</v>
      </c>
      <c r="H111" s="247"/>
      <c r="I111" s="248"/>
      <c r="J111" s="310">
        <v>54.4</v>
      </c>
      <c r="K111" s="314"/>
      <c r="L111" s="242"/>
      <c r="M111" s="310">
        <v>40.6</v>
      </c>
      <c r="N111" s="247"/>
      <c r="O111" s="292"/>
      <c r="P111" s="310">
        <v>40.6</v>
      </c>
      <c r="Q111" s="247"/>
      <c r="R111" s="250"/>
      <c r="S111" s="310">
        <v>54.2</v>
      </c>
      <c r="T111" s="247"/>
      <c r="U111" s="248"/>
      <c r="V111" s="310">
        <v>67.7</v>
      </c>
      <c r="W111" s="247"/>
      <c r="X111" s="248"/>
      <c r="Y111" s="310">
        <v>35.9</v>
      </c>
      <c r="Z111" s="247"/>
      <c r="AA111" s="248"/>
      <c r="AB111" s="530"/>
      <c r="AC111" s="485"/>
      <c r="AD111" s="486"/>
      <c r="AE111" s="310">
        <v>67.7</v>
      </c>
      <c r="AF111" s="247"/>
      <c r="AG111" s="248"/>
      <c r="AH111" s="310">
        <v>54.2</v>
      </c>
      <c r="AI111" s="247"/>
      <c r="AJ111" s="248"/>
      <c r="AK111" s="310">
        <v>40.6</v>
      </c>
      <c r="AL111" s="247"/>
      <c r="AM111" s="248"/>
      <c r="AN111" s="310">
        <v>40.6</v>
      </c>
      <c r="AO111" s="247"/>
      <c r="AP111" s="248"/>
      <c r="AQ111" s="310">
        <v>54.4</v>
      </c>
      <c r="AR111" s="247"/>
      <c r="AS111" s="248"/>
      <c r="AT111" s="310">
        <v>67.2</v>
      </c>
      <c r="AU111" s="247"/>
      <c r="AV111" s="248"/>
      <c r="AW111" s="310">
        <v>35</v>
      </c>
      <c r="AX111" s="247"/>
      <c r="AY111" s="248"/>
      <c r="AZ111" s="396">
        <v>35</v>
      </c>
      <c r="BA111" s="247"/>
      <c r="BB111" s="250"/>
      <c r="BC111" s="537"/>
      <c r="BE111" s="30"/>
      <c r="BF111" s="30"/>
      <c r="BG111" s="30"/>
      <c r="BH111" s="23"/>
      <c r="BI111" s="23"/>
      <c r="BJ111" s="23"/>
      <c r="BK111" s="23"/>
      <c r="BL111" s="23"/>
      <c r="BM111" s="23"/>
    </row>
    <row r="112" spans="1:65" s="17" customFormat="1" ht="24" customHeight="1" x14ac:dyDescent="0.3">
      <c r="A112" s="17">
        <v>1</v>
      </c>
      <c r="D112" s="45"/>
      <c r="E112" s="40"/>
      <c r="F112" s="362"/>
      <c r="G112" s="330">
        <v>157</v>
      </c>
      <c r="H112" s="441" t="s">
        <v>57</v>
      </c>
      <c r="I112" s="293">
        <f>I113*G114</f>
        <v>7257600</v>
      </c>
      <c r="J112" s="238">
        <v>158</v>
      </c>
      <c r="K112" s="324" t="s">
        <v>58</v>
      </c>
      <c r="L112" s="240">
        <f>L113*J114</f>
        <v>5984000</v>
      </c>
      <c r="M112" s="238">
        <v>159</v>
      </c>
      <c r="N112" s="239" t="s">
        <v>2</v>
      </c>
      <c r="O112" s="240">
        <f>O113*M114</f>
        <v>4587800</v>
      </c>
      <c r="P112" s="238">
        <v>160</v>
      </c>
      <c r="Q112" s="239" t="s">
        <v>2</v>
      </c>
      <c r="R112" s="240">
        <f>R113*P114</f>
        <v>4587800</v>
      </c>
      <c r="S112" s="238">
        <v>161</v>
      </c>
      <c r="T112" s="239" t="s">
        <v>58</v>
      </c>
      <c r="U112" s="240">
        <f>U113*S114</f>
        <v>5962000</v>
      </c>
      <c r="V112" s="238">
        <v>162</v>
      </c>
      <c r="W112" s="239" t="s">
        <v>57</v>
      </c>
      <c r="X112" s="240">
        <f>X113*V114</f>
        <v>7311600</v>
      </c>
      <c r="Y112" s="290">
        <v>163</v>
      </c>
      <c r="Z112" s="441" t="s">
        <v>59</v>
      </c>
      <c r="AA112" s="240">
        <f>AA113*Y114</f>
        <v>4056700</v>
      </c>
      <c r="AB112" s="481">
        <v>36</v>
      </c>
      <c r="AC112" s="479" t="s">
        <v>59</v>
      </c>
      <c r="AD112" s="403">
        <f>AD113*AB114</f>
        <v>0</v>
      </c>
      <c r="AE112" s="238">
        <v>165</v>
      </c>
      <c r="AF112" s="239" t="s">
        <v>57</v>
      </c>
      <c r="AG112" s="253">
        <f>AG113*AE114</f>
        <v>7447000</v>
      </c>
      <c r="AH112" s="238">
        <v>166</v>
      </c>
      <c r="AI112" s="239" t="s">
        <v>58</v>
      </c>
      <c r="AJ112" s="253">
        <f>AJ113*AH114</f>
        <v>6124600</v>
      </c>
      <c r="AK112" s="238">
        <v>167</v>
      </c>
      <c r="AL112" s="239" t="s">
        <v>2</v>
      </c>
      <c r="AM112" s="253">
        <f>AM113*AK114</f>
        <v>4669000</v>
      </c>
      <c r="AN112" s="238">
        <v>168</v>
      </c>
      <c r="AO112" s="239" t="s">
        <v>2</v>
      </c>
      <c r="AP112" s="253">
        <f>AP113*AN114</f>
        <v>4669000</v>
      </c>
      <c r="AQ112" s="238">
        <v>169</v>
      </c>
      <c r="AR112" s="239" t="s">
        <v>58</v>
      </c>
      <c r="AS112" s="253">
        <f>AS113*AQ114</f>
        <v>6147200</v>
      </c>
      <c r="AT112" s="238">
        <v>170</v>
      </c>
      <c r="AU112" s="239" t="s">
        <v>57</v>
      </c>
      <c r="AV112" s="240">
        <f>AV113*AT114</f>
        <v>7392000</v>
      </c>
      <c r="AW112" s="288">
        <v>171</v>
      </c>
      <c r="AX112" s="239" t="s">
        <v>59</v>
      </c>
      <c r="AY112" s="253">
        <f>AY113*AW114</f>
        <v>3955000</v>
      </c>
      <c r="AZ112" s="329">
        <v>172</v>
      </c>
      <c r="BA112" s="239" t="s">
        <v>59</v>
      </c>
      <c r="BB112" s="253">
        <f>BB113*AZ114</f>
        <v>3955000</v>
      </c>
      <c r="BC112" s="538"/>
      <c r="BE112" s="30"/>
      <c r="BF112" s="30"/>
      <c r="BG112" s="30"/>
      <c r="BH112" s="23"/>
      <c r="BI112" s="23"/>
      <c r="BJ112" s="23"/>
      <c r="BK112" s="23"/>
      <c r="BL112" s="23"/>
      <c r="BM112" s="23"/>
    </row>
    <row r="113" spans="1:65" s="17" customFormat="1" ht="24" customHeight="1" x14ac:dyDescent="0.3">
      <c r="A113" s="17">
        <v>2</v>
      </c>
      <c r="D113" s="45">
        <f>+D116</f>
        <v>1000</v>
      </c>
      <c r="E113" s="40">
        <v>2000</v>
      </c>
      <c r="F113" s="362">
        <v>13</v>
      </c>
      <c r="G113" s="488"/>
      <c r="H113" s="251"/>
      <c r="I113" s="318">
        <f>+I116+$D113</f>
        <v>108000</v>
      </c>
      <c r="J113" s="241"/>
      <c r="K113" s="251"/>
      <c r="L113" s="318">
        <f>+L116+$D113</f>
        <v>110000</v>
      </c>
      <c r="M113" s="241"/>
      <c r="N113" s="251"/>
      <c r="O113" s="242">
        <f>+O116+$D113</f>
        <v>113000</v>
      </c>
      <c r="P113" s="241"/>
      <c r="Q113" s="251"/>
      <c r="R113" s="316">
        <f>+R116+$D113</f>
        <v>113000</v>
      </c>
      <c r="S113" s="241"/>
      <c r="T113" s="251"/>
      <c r="U113" s="242">
        <f>+U116+$D113</f>
        <v>110000</v>
      </c>
      <c r="V113" s="241"/>
      <c r="W113" s="111"/>
      <c r="X113" s="316">
        <f>+X116+$D113</f>
        <v>108000</v>
      </c>
      <c r="Y113" s="251"/>
      <c r="Z113" s="251"/>
      <c r="AA113" s="316">
        <f>+AA116+$D113</f>
        <v>113000</v>
      </c>
      <c r="AB113" s="483"/>
      <c r="AC113" s="474"/>
      <c r="AD113" s="323"/>
      <c r="AE113" s="241"/>
      <c r="AF113" s="251"/>
      <c r="AG113" s="316">
        <f>+AG116+$D113</f>
        <v>110000</v>
      </c>
      <c r="AH113" s="241"/>
      <c r="AI113" s="251"/>
      <c r="AJ113" s="316">
        <f>+AJ116+$D113</f>
        <v>113000</v>
      </c>
      <c r="AK113" s="241"/>
      <c r="AL113" s="251"/>
      <c r="AM113" s="316">
        <f>+AM116+$D113</f>
        <v>115000</v>
      </c>
      <c r="AN113" s="241"/>
      <c r="AO113" s="251"/>
      <c r="AP113" s="316">
        <f>+AP116+$D113</f>
        <v>115000</v>
      </c>
      <c r="AQ113" s="241"/>
      <c r="AR113" s="251"/>
      <c r="AS113" s="316">
        <f>+AS116+$D113</f>
        <v>113000</v>
      </c>
      <c r="AT113" s="241"/>
      <c r="AU113" s="251"/>
      <c r="AV113" s="316">
        <f>+AV116+$D113</f>
        <v>110000</v>
      </c>
      <c r="AW113" s="251"/>
      <c r="AX113" s="251"/>
      <c r="AY113" s="316">
        <f>+AY116+$D113</f>
        <v>113000</v>
      </c>
      <c r="AZ113" s="488"/>
      <c r="BA113" s="251"/>
      <c r="BB113" s="242">
        <f>+BB116+$D113</f>
        <v>113000</v>
      </c>
      <c r="BC113" s="538">
        <v>13</v>
      </c>
      <c r="BE113" s="30">
        <f>G114+J114+M114+P114+S114+V114+Y114+AB114+AQ114+AT114+AW114+AZ114+AE114</f>
        <v>651.29999999999995</v>
      </c>
      <c r="BF113" s="31">
        <f>BG113/BE113</f>
        <v>105394.90250268693</v>
      </c>
      <c r="BG113" s="31">
        <f>I112+L112+O112+R112+U112+X112+AA112+AD112+AS112+AV112+AY112+BB112+AG112</f>
        <v>68643700</v>
      </c>
      <c r="BH113" s="23"/>
      <c r="BI113" s="23"/>
      <c r="BJ113" s="23"/>
      <c r="BK113" s="23"/>
      <c r="BL113" s="23"/>
      <c r="BM113" s="23"/>
    </row>
    <row r="114" spans="1:65" s="17" customFormat="1" ht="24" customHeight="1" thickBot="1" x14ac:dyDescent="0.35">
      <c r="A114" s="17">
        <v>3</v>
      </c>
      <c r="D114" s="45"/>
      <c r="E114" s="40"/>
      <c r="F114" s="370"/>
      <c r="G114" s="522">
        <v>67.2</v>
      </c>
      <c r="H114" s="525"/>
      <c r="I114" s="295"/>
      <c r="J114" s="310">
        <v>54.4</v>
      </c>
      <c r="K114" s="247"/>
      <c r="L114" s="248"/>
      <c r="M114" s="310">
        <v>40.6</v>
      </c>
      <c r="N114" s="247"/>
      <c r="O114" s="248"/>
      <c r="P114" s="310">
        <v>40.6</v>
      </c>
      <c r="Q114" s="247"/>
      <c r="R114" s="248"/>
      <c r="S114" s="310">
        <v>54.2</v>
      </c>
      <c r="T114" s="247"/>
      <c r="U114" s="248"/>
      <c r="V114" s="310">
        <v>67.7</v>
      </c>
      <c r="W114" s="247"/>
      <c r="X114" s="248"/>
      <c r="Y114" s="290">
        <v>35.9</v>
      </c>
      <c r="Z114" s="244"/>
      <c r="AA114" s="293"/>
      <c r="AB114" s="484">
        <v>31.4</v>
      </c>
      <c r="AC114" s="485"/>
      <c r="AD114" s="539"/>
      <c r="AE114" s="310">
        <v>67.7</v>
      </c>
      <c r="AF114" s="247"/>
      <c r="AG114" s="248"/>
      <c r="AH114" s="310">
        <v>54.2</v>
      </c>
      <c r="AI114" s="247"/>
      <c r="AJ114" s="248"/>
      <c r="AK114" s="310">
        <v>40.6</v>
      </c>
      <c r="AL114" s="247"/>
      <c r="AM114" s="248"/>
      <c r="AN114" s="310">
        <v>40.6</v>
      </c>
      <c r="AO114" s="247"/>
      <c r="AP114" s="248"/>
      <c r="AQ114" s="310">
        <v>54.4</v>
      </c>
      <c r="AR114" s="247"/>
      <c r="AS114" s="248"/>
      <c r="AT114" s="310">
        <v>67.2</v>
      </c>
      <c r="AU114" s="247"/>
      <c r="AV114" s="248"/>
      <c r="AW114" s="396">
        <v>35</v>
      </c>
      <c r="AX114" s="247"/>
      <c r="AY114" s="289"/>
      <c r="AZ114" s="540">
        <v>35</v>
      </c>
      <c r="BA114" s="247"/>
      <c r="BB114" s="248"/>
      <c r="BC114" s="541"/>
      <c r="BE114" s="30"/>
      <c r="BF114" s="30"/>
      <c r="BG114" s="30"/>
      <c r="BH114" s="23"/>
      <c r="BI114" s="23"/>
      <c r="BJ114" s="23"/>
      <c r="BK114" s="23"/>
      <c r="BL114" s="23"/>
      <c r="BM114" s="23"/>
    </row>
    <row r="115" spans="1:65" s="17" customFormat="1" ht="24" customHeight="1" x14ac:dyDescent="0.3">
      <c r="A115" s="17">
        <v>1</v>
      </c>
      <c r="D115" s="45"/>
      <c r="E115" s="40"/>
      <c r="F115" s="362"/>
      <c r="G115" s="330">
        <v>141</v>
      </c>
      <c r="H115" s="441" t="s">
        <v>57</v>
      </c>
      <c r="I115" s="293">
        <f>I116*G117</f>
        <v>7190400</v>
      </c>
      <c r="J115" s="329">
        <v>142</v>
      </c>
      <c r="K115" s="324" t="s">
        <v>58</v>
      </c>
      <c r="L115" s="325">
        <f>L116*J117</f>
        <v>5929600</v>
      </c>
      <c r="M115" s="238">
        <v>143</v>
      </c>
      <c r="N115" s="239" t="s">
        <v>2</v>
      </c>
      <c r="O115" s="240">
        <f>O116*M117</f>
        <v>4547200</v>
      </c>
      <c r="P115" s="290">
        <v>144</v>
      </c>
      <c r="Q115" s="441" t="s">
        <v>2</v>
      </c>
      <c r="R115" s="253">
        <f>R116*P117</f>
        <v>4547200</v>
      </c>
      <c r="S115" s="330">
        <v>145</v>
      </c>
      <c r="T115" s="441" t="s">
        <v>58</v>
      </c>
      <c r="U115" s="293">
        <f>U116*S117</f>
        <v>5907800</v>
      </c>
      <c r="V115" s="330">
        <v>146</v>
      </c>
      <c r="W115" s="441" t="s">
        <v>57</v>
      </c>
      <c r="X115" s="293">
        <f>X116*V117</f>
        <v>7243900</v>
      </c>
      <c r="Y115" s="238">
        <v>147</v>
      </c>
      <c r="Z115" s="239" t="s">
        <v>59</v>
      </c>
      <c r="AA115" s="240">
        <f>AA116*Y117</f>
        <v>4020800</v>
      </c>
      <c r="AB115" s="382">
        <v>148</v>
      </c>
      <c r="AC115" s="479" t="s">
        <v>59</v>
      </c>
      <c r="AD115" s="319">
        <f>AD116*AB117</f>
        <v>0</v>
      </c>
      <c r="AE115" s="249">
        <v>149</v>
      </c>
      <c r="AF115" s="441" t="s">
        <v>57</v>
      </c>
      <c r="AG115" s="253">
        <f>AG116*AE117</f>
        <v>7379300</v>
      </c>
      <c r="AH115" s="249">
        <v>150</v>
      </c>
      <c r="AI115" s="441" t="s">
        <v>58</v>
      </c>
      <c r="AJ115" s="253">
        <f>AJ116*AH117</f>
        <v>6070400</v>
      </c>
      <c r="AK115" s="249">
        <v>151</v>
      </c>
      <c r="AL115" s="441" t="s">
        <v>2</v>
      </c>
      <c r="AM115" s="253">
        <f>AM116*AK117</f>
        <v>4628400</v>
      </c>
      <c r="AN115" s="249">
        <v>152</v>
      </c>
      <c r="AO115" s="441" t="s">
        <v>2</v>
      </c>
      <c r="AP115" s="253">
        <f>AP116*AN117</f>
        <v>4628400</v>
      </c>
      <c r="AQ115" s="249">
        <v>153</v>
      </c>
      <c r="AR115" s="441" t="s">
        <v>58</v>
      </c>
      <c r="AS115" s="253">
        <f>AS116*AQ117</f>
        <v>6092800</v>
      </c>
      <c r="AT115" s="249">
        <v>154</v>
      </c>
      <c r="AU115" s="441" t="s">
        <v>57</v>
      </c>
      <c r="AV115" s="245">
        <f>AV116*AT117</f>
        <v>7324800</v>
      </c>
      <c r="AW115" s="290">
        <v>155</v>
      </c>
      <c r="AX115" s="441" t="s">
        <v>59</v>
      </c>
      <c r="AY115" s="253">
        <f>AY116*AW117</f>
        <v>3920000</v>
      </c>
      <c r="AZ115" s="249">
        <v>156</v>
      </c>
      <c r="BA115" s="441" t="s">
        <v>59</v>
      </c>
      <c r="BB115" s="245">
        <f>BB116*AZ117</f>
        <v>3920000</v>
      </c>
      <c r="BC115" s="538"/>
      <c r="BE115" s="30"/>
      <c r="BF115" s="30"/>
      <c r="BG115" s="30"/>
      <c r="BH115" s="23"/>
      <c r="BI115" s="23"/>
      <c r="BJ115" s="23"/>
      <c r="BK115" s="23"/>
      <c r="BL115" s="23"/>
      <c r="BM115" s="23"/>
    </row>
    <row r="116" spans="1:65" s="17" customFormat="1" ht="24" customHeight="1" x14ac:dyDescent="0.3">
      <c r="A116" s="17">
        <v>2</v>
      </c>
      <c r="D116" s="45">
        <f>+D119</f>
        <v>1000</v>
      </c>
      <c r="E116" s="40">
        <v>5000</v>
      </c>
      <c r="F116" s="362">
        <v>12</v>
      </c>
      <c r="G116" s="488"/>
      <c r="H116" s="251"/>
      <c r="I116" s="318">
        <f>+I119+D116</f>
        <v>107000</v>
      </c>
      <c r="J116" s="326"/>
      <c r="K116" s="327"/>
      <c r="L116" s="328">
        <f>+L119+$D116</f>
        <v>109000</v>
      </c>
      <c r="M116" s="241"/>
      <c r="N116" s="251"/>
      <c r="O116" s="316">
        <f>+O119+$D116</f>
        <v>112000</v>
      </c>
      <c r="P116" s="251"/>
      <c r="Q116" s="251"/>
      <c r="R116" s="316">
        <f>+R119+$D116</f>
        <v>112000</v>
      </c>
      <c r="S116" s="488"/>
      <c r="T116" s="251"/>
      <c r="U116" s="317">
        <f>+U119+$D116</f>
        <v>109000</v>
      </c>
      <c r="V116" s="488"/>
      <c r="W116" s="251"/>
      <c r="X116" s="317">
        <f>+X119+$D116</f>
        <v>107000</v>
      </c>
      <c r="Y116" s="241"/>
      <c r="Z116" s="251"/>
      <c r="AA116" s="316">
        <f>+AA119+$D116</f>
        <v>112000</v>
      </c>
      <c r="AB116" s="383"/>
      <c r="AC116" s="474"/>
      <c r="AD116" s="475"/>
      <c r="AE116" s="241"/>
      <c r="AF116" s="251"/>
      <c r="AG116" s="316">
        <f>+AG119+$D116</f>
        <v>109000</v>
      </c>
      <c r="AH116" s="241"/>
      <c r="AI116" s="251"/>
      <c r="AJ116" s="316">
        <f>+AJ119+$D116</f>
        <v>112000</v>
      </c>
      <c r="AK116" s="241"/>
      <c r="AL116" s="251"/>
      <c r="AM116" s="316">
        <f>+AM119+$D116</f>
        <v>114000</v>
      </c>
      <c r="AN116" s="241"/>
      <c r="AO116" s="251"/>
      <c r="AP116" s="316">
        <f>+AP119+$D116</f>
        <v>114000</v>
      </c>
      <c r="AQ116" s="241"/>
      <c r="AR116" s="251"/>
      <c r="AS116" s="316">
        <f>+AS119+$D116</f>
        <v>112000</v>
      </c>
      <c r="AT116" s="241"/>
      <c r="AU116" s="251"/>
      <c r="AV116" s="316">
        <f>+AV119+$D116</f>
        <v>109000</v>
      </c>
      <c r="AW116" s="251"/>
      <c r="AX116" s="251"/>
      <c r="AY116" s="315">
        <f>+AY119+$D116</f>
        <v>112000</v>
      </c>
      <c r="AZ116" s="241"/>
      <c r="BA116" s="251"/>
      <c r="BB116" s="242">
        <f>+BB119+$D116</f>
        <v>112000</v>
      </c>
      <c r="BC116" s="538">
        <v>12</v>
      </c>
      <c r="BE116" s="30">
        <f>J117+M117+P117+S117+V117+Y117+AB117+AQ117+AT117+AW117+AE117+G117+AZ117</f>
        <v>651.29999999999995</v>
      </c>
      <c r="BF116" s="31">
        <f>BG116/BE116</f>
        <v>104443.11377245509</v>
      </c>
      <c r="BG116" s="31">
        <f>L115+O115+R115+U115+X115+AA115+AD115+AS115+AV115+AY115+AG115+I115+BB115</f>
        <v>68023800</v>
      </c>
      <c r="BH116" s="23"/>
      <c r="BI116" s="23"/>
      <c r="BJ116" s="23"/>
      <c r="BK116" s="23"/>
      <c r="BL116" s="23"/>
      <c r="BM116" s="23"/>
    </row>
    <row r="117" spans="1:65" s="17" customFormat="1" ht="24" customHeight="1" thickBot="1" x14ac:dyDescent="0.35">
      <c r="A117" s="17">
        <v>3</v>
      </c>
      <c r="D117" s="45"/>
      <c r="E117" s="40"/>
      <c r="F117" s="363"/>
      <c r="G117" s="350">
        <v>67.2</v>
      </c>
      <c r="H117" s="341"/>
      <c r="I117" s="349"/>
      <c r="J117" s="350">
        <v>54.4</v>
      </c>
      <c r="K117" s="351"/>
      <c r="L117" s="352"/>
      <c r="M117" s="353">
        <v>40.6</v>
      </c>
      <c r="N117" s="341"/>
      <c r="O117" s="339"/>
      <c r="P117" s="394">
        <v>40.6</v>
      </c>
      <c r="Q117" s="341"/>
      <c r="R117" s="338"/>
      <c r="S117" s="350">
        <v>54.2</v>
      </c>
      <c r="T117" s="341"/>
      <c r="U117" s="349"/>
      <c r="V117" s="350">
        <v>67.7</v>
      </c>
      <c r="W117" s="341"/>
      <c r="X117" s="349"/>
      <c r="Y117" s="353">
        <v>35.9</v>
      </c>
      <c r="Z117" s="341"/>
      <c r="AA117" s="339"/>
      <c r="AB117" s="489">
        <v>31.4</v>
      </c>
      <c r="AC117" s="390"/>
      <c r="AD117" s="381"/>
      <c r="AE117" s="353">
        <v>67.7</v>
      </c>
      <c r="AF117" s="341"/>
      <c r="AG117" s="339"/>
      <c r="AH117" s="353">
        <v>54.2</v>
      </c>
      <c r="AI117" s="341"/>
      <c r="AJ117" s="339"/>
      <c r="AK117" s="353">
        <v>40.6</v>
      </c>
      <c r="AL117" s="341"/>
      <c r="AM117" s="339"/>
      <c r="AN117" s="353">
        <v>40.6</v>
      </c>
      <c r="AO117" s="341"/>
      <c r="AP117" s="339"/>
      <c r="AQ117" s="353">
        <v>54.4</v>
      </c>
      <c r="AR117" s="341"/>
      <c r="AS117" s="339"/>
      <c r="AT117" s="353">
        <v>67.2</v>
      </c>
      <c r="AU117" s="341"/>
      <c r="AV117" s="339"/>
      <c r="AW117" s="394">
        <v>35</v>
      </c>
      <c r="AX117" s="341"/>
      <c r="AY117" s="338"/>
      <c r="AZ117" s="353">
        <v>35</v>
      </c>
      <c r="BA117" s="341"/>
      <c r="BB117" s="344"/>
      <c r="BC117" s="542"/>
      <c r="BE117" s="30"/>
      <c r="BF117" s="30"/>
      <c r="BG117" s="30"/>
      <c r="BH117" s="23"/>
      <c r="BI117" s="23"/>
      <c r="BJ117" s="23"/>
      <c r="BK117" s="23"/>
      <c r="BL117" s="23"/>
      <c r="BM117" s="23"/>
    </row>
    <row r="118" spans="1:65" s="17" customFormat="1" ht="24" customHeight="1" thickTop="1" x14ac:dyDescent="0.3">
      <c r="A118" s="17">
        <v>1</v>
      </c>
      <c r="D118" s="45"/>
      <c r="E118" s="39"/>
      <c r="F118" s="377"/>
      <c r="G118" s="335">
        <v>125</v>
      </c>
      <c r="H118" s="239" t="s">
        <v>57</v>
      </c>
      <c r="I118" s="293">
        <f>I119*G120</f>
        <v>7070200</v>
      </c>
      <c r="J118" s="346">
        <v>126</v>
      </c>
      <c r="K118" s="324" t="s">
        <v>58</v>
      </c>
      <c r="L118" s="293">
        <f>L119*J120</f>
        <v>5864400</v>
      </c>
      <c r="M118" s="335">
        <v>127</v>
      </c>
      <c r="N118" s="239" t="s">
        <v>2</v>
      </c>
      <c r="O118" s="293">
        <f>O119*M120</f>
        <v>4484400</v>
      </c>
      <c r="P118" s="335">
        <v>128</v>
      </c>
      <c r="Q118" s="239" t="s">
        <v>2</v>
      </c>
      <c r="R118" s="293">
        <f>R119*P120</f>
        <v>4484400</v>
      </c>
      <c r="S118" s="335">
        <v>129</v>
      </c>
      <c r="T118" s="239" t="s">
        <v>58</v>
      </c>
      <c r="U118" s="293">
        <f>U119*S120</f>
        <v>5842800</v>
      </c>
      <c r="V118" s="238">
        <v>130</v>
      </c>
      <c r="W118" s="239" t="s">
        <v>57</v>
      </c>
      <c r="X118" s="293">
        <f>X119*V120</f>
        <v>7123200</v>
      </c>
      <c r="Y118" s="335">
        <v>131</v>
      </c>
      <c r="Z118" s="239" t="s">
        <v>59</v>
      </c>
      <c r="AA118" s="293">
        <f>AA119*Y120</f>
        <v>3973799.9999999995</v>
      </c>
      <c r="AB118" s="382">
        <v>132</v>
      </c>
      <c r="AC118" s="543" t="s">
        <v>59</v>
      </c>
      <c r="AD118" s="319">
        <f>AD119*AB120</f>
        <v>0</v>
      </c>
      <c r="AE118" s="335">
        <v>133</v>
      </c>
      <c r="AF118" s="239" t="s">
        <v>57</v>
      </c>
      <c r="AG118" s="293">
        <f>AG119*AE120</f>
        <v>7257600</v>
      </c>
      <c r="AH118" s="335">
        <v>134</v>
      </c>
      <c r="AI118" s="239" t="s">
        <v>58</v>
      </c>
      <c r="AJ118" s="293">
        <f>AJ119*AH120</f>
        <v>6005100</v>
      </c>
      <c r="AK118" s="335">
        <v>135</v>
      </c>
      <c r="AL118" s="239" t="s">
        <v>2</v>
      </c>
      <c r="AM118" s="293">
        <f>AM119*AK120</f>
        <v>4565200</v>
      </c>
      <c r="AN118" s="335">
        <v>136</v>
      </c>
      <c r="AO118" s="239" t="s">
        <v>2</v>
      </c>
      <c r="AP118" s="293">
        <f>AP119*AN120</f>
        <v>4565200</v>
      </c>
      <c r="AQ118" s="335">
        <v>137</v>
      </c>
      <c r="AR118" s="239" t="s">
        <v>58</v>
      </c>
      <c r="AS118" s="293">
        <f>AS119*AQ120</f>
        <v>6027300</v>
      </c>
      <c r="AT118" s="335">
        <v>138</v>
      </c>
      <c r="AU118" s="239" t="s">
        <v>57</v>
      </c>
      <c r="AV118" s="293">
        <f>AV119*AT120</f>
        <v>7203600</v>
      </c>
      <c r="AW118" s="346">
        <v>139</v>
      </c>
      <c r="AX118" s="239" t="s">
        <v>59</v>
      </c>
      <c r="AY118" s="293">
        <f>AY119*AW120</f>
        <v>3873900</v>
      </c>
      <c r="AZ118" s="335">
        <v>140</v>
      </c>
      <c r="BA118" s="331" t="s">
        <v>59</v>
      </c>
      <c r="BB118" s="293">
        <f>BB119*AZ120</f>
        <v>3873900</v>
      </c>
      <c r="BC118" s="544"/>
      <c r="BE118" s="30"/>
      <c r="BF118" s="30"/>
      <c r="BG118" s="30"/>
      <c r="BH118" s="23"/>
      <c r="BI118" s="23"/>
      <c r="BJ118" s="23"/>
      <c r="BK118" s="23"/>
      <c r="BL118" s="23"/>
      <c r="BM118" s="23"/>
    </row>
    <row r="119" spans="1:65" s="17" customFormat="1" ht="24" customHeight="1" x14ac:dyDescent="0.3">
      <c r="A119" s="17">
        <v>2</v>
      </c>
      <c r="D119" s="45">
        <f>+D122</f>
        <v>1000</v>
      </c>
      <c r="E119" s="39"/>
      <c r="F119" s="364">
        <v>11</v>
      </c>
      <c r="G119" s="241"/>
      <c r="H119" s="251"/>
      <c r="I119" s="242">
        <f>+I122+D119</f>
        <v>106000</v>
      </c>
      <c r="J119" s="251"/>
      <c r="K119" s="251"/>
      <c r="L119" s="315">
        <f>+L122+$D119</f>
        <v>108000</v>
      </c>
      <c r="M119" s="241"/>
      <c r="N119" s="251"/>
      <c r="O119" s="316">
        <f>+O122+$D119</f>
        <v>111000</v>
      </c>
      <c r="P119" s="241"/>
      <c r="Q119" s="251"/>
      <c r="R119" s="242">
        <f>+R122+$D119</f>
        <v>111000</v>
      </c>
      <c r="S119" s="241"/>
      <c r="T119" s="251"/>
      <c r="U119" s="242">
        <f>+U122+$D119</f>
        <v>108000</v>
      </c>
      <c r="V119" s="241"/>
      <c r="W119" s="251"/>
      <c r="X119" s="316">
        <f>+X122+$D119</f>
        <v>106000</v>
      </c>
      <c r="Y119" s="241"/>
      <c r="Z119" s="251"/>
      <c r="AA119" s="316">
        <f>+AA122+$D119</f>
        <v>111000</v>
      </c>
      <c r="AB119" s="383"/>
      <c r="AC119" s="474"/>
      <c r="AD119" s="475"/>
      <c r="AE119" s="241"/>
      <c r="AF119" s="251"/>
      <c r="AG119" s="316">
        <f>+AG122+$D119</f>
        <v>108000</v>
      </c>
      <c r="AH119" s="241"/>
      <c r="AI119" s="251"/>
      <c r="AJ119" s="316">
        <f>+AJ122+$D119</f>
        <v>111000</v>
      </c>
      <c r="AK119" s="241"/>
      <c r="AL119" s="251"/>
      <c r="AM119" s="316">
        <f>+AM122+$D119</f>
        <v>113000</v>
      </c>
      <c r="AN119" s="241"/>
      <c r="AO119" s="251"/>
      <c r="AP119" s="316">
        <f>+AP122+$D119</f>
        <v>113000</v>
      </c>
      <c r="AQ119" s="241"/>
      <c r="AR119" s="251"/>
      <c r="AS119" s="316">
        <f>+AS122+$D119</f>
        <v>111000</v>
      </c>
      <c r="AT119" s="241"/>
      <c r="AU119" s="251"/>
      <c r="AV119" s="316">
        <f>+AV122+$D119</f>
        <v>108000</v>
      </c>
      <c r="AW119" s="251"/>
      <c r="AX119" s="251"/>
      <c r="AY119" s="316">
        <f>+AY122+$D119</f>
        <v>111000</v>
      </c>
      <c r="AZ119" s="241"/>
      <c r="BA119" s="251"/>
      <c r="BB119" s="242">
        <f>+BB122+$D119</f>
        <v>111000</v>
      </c>
      <c r="BC119" s="545">
        <v>11</v>
      </c>
      <c r="BE119" s="30">
        <f>G120+J120+M120+P120+S120+V120+Y120+AB120+AQ120+AT120+AW120+AZ120+AE120</f>
        <v>616.90000000000009</v>
      </c>
      <c r="BF119" s="31">
        <f>BG119/BE119</f>
        <v>108736.42405576266</v>
      </c>
      <c r="BG119" s="31">
        <f>I118+L118+O118+R118+U118+X118+AA118+AD118+AS118+AV118+AY118+BB118+AG118</f>
        <v>67079500</v>
      </c>
      <c r="BH119" s="23"/>
      <c r="BI119" s="23"/>
      <c r="BJ119" s="23"/>
      <c r="BK119" s="23"/>
      <c r="BL119" s="23"/>
      <c r="BM119" s="23"/>
    </row>
    <row r="120" spans="1:65" s="17" customFormat="1" ht="24" customHeight="1" thickBot="1" x14ac:dyDescent="0.35">
      <c r="A120" s="17">
        <v>3</v>
      </c>
      <c r="D120" s="45"/>
      <c r="E120" s="39"/>
      <c r="F120" s="364"/>
      <c r="G120" s="330">
        <v>66.7</v>
      </c>
      <c r="H120" s="528"/>
      <c r="I120" s="245"/>
      <c r="J120" s="249">
        <v>54.3</v>
      </c>
      <c r="K120" s="244"/>
      <c r="L120" s="253"/>
      <c r="M120" s="249">
        <v>40.4</v>
      </c>
      <c r="N120" s="244"/>
      <c r="O120" s="253"/>
      <c r="P120" s="249">
        <v>40.4</v>
      </c>
      <c r="Q120" s="528"/>
      <c r="R120" s="242"/>
      <c r="S120" s="249">
        <v>54.1</v>
      </c>
      <c r="T120" s="528"/>
      <c r="U120" s="253"/>
      <c r="V120" s="249">
        <v>67.2</v>
      </c>
      <c r="W120" s="244"/>
      <c r="X120" s="245"/>
      <c r="Y120" s="243">
        <v>35.799999999999997</v>
      </c>
      <c r="Z120" s="244"/>
      <c r="AA120" s="245"/>
      <c r="AB120" s="384"/>
      <c r="AC120" s="385"/>
      <c r="AD120" s="380"/>
      <c r="AE120" s="310">
        <v>67.2</v>
      </c>
      <c r="AF120" s="247"/>
      <c r="AG120" s="248"/>
      <c r="AH120" s="310">
        <v>54.1</v>
      </c>
      <c r="AI120" s="247"/>
      <c r="AJ120" s="248"/>
      <c r="AK120" s="310">
        <v>40.4</v>
      </c>
      <c r="AL120" s="247"/>
      <c r="AM120" s="248"/>
      <c r="AN120" s="310">
        <v>40.4</v>
      </c>
      <c r="AO120" s="247"/>
      <c r="AP120" s="248"/>
      <c r="AQ120" s="310">
        <v>54.3</v>
      </c>
      <c r="AR120" s="247"/>
      <c r="AS120" s="248"/>
      <c r="AT120" s="310">
        <v>66.7</v>
      </c>
      <c r="AU120" s="247"/>
      <c r="AV120" s="248"/>
      <c r="AW120" s="249">
        <v>34.9</v>
      </c>
      <c r="AX120" s="244"/>
      <c r="AY120" s="253"/>
      <c r="AZ120" s="310">
        <v>34.9</v>
      </c>
      <c r="BA120" s="247"/>
      <c r="BB120" s="248"/>
      <c r="BC120" s="546"/>
      <c r="BE120" s="30"/>
      <c r="BF120" s="30"/>
      <c r="BG120" s="30"/>
      <c r="BH120" s="23"/>
      <c r="BI120" s="23"/>
      <c r="BJ120" s="23"/>
      <c r="BK120" s="23"/>
      <c r="BL120" s="23"/>
      <c r="BM120" s="23"/>
    </row>
    <row r="121" spans="1:65" s="17" customFormat="1" ht="24" customHeight="1" x14ac:dyDescent="0.3">
      <c r="A121" s="17">
        <v>1</v>
      </c>
      <c r="D121" s="45"/>
      <c r="E121" s="39"/>
      <c r="F121" s="378"/>
      <c r="G121" s="238">
        <v>109</v>
      </c>
      <c r="H121" s="239" t="s">
        <v>57</v>
      </c>
      <c r="I121" s="547">
        <f>I122*G123</f>
        <v>7003500</v>
      </c>
      <c r="J121" s="288">
        <v>110</v>
      </c>
      <c r="K121" s="324" t="s">
        <v>58</v>
      </c>
      <c r="L121" s="547">
        <f>L122*J123</f>
        <v>5810100</v>
      </c>
      <c r="M121" s="238">
        <v>111</v>
      </c>
      <c r="N121" s="239" t="s">
        <v>2</v>
      </c>
      <c r="O121" s="547">
        <f>O122*M123</f>
        <v>4444000</v>
      </c>
      <c r="P121" s="238">
        <v>112</v>
      </c>
      <c r="Q121" s="239" t="s">
        <v>2</v>
      </c>
      <c r="R121" s="547">
        <f>R122*P123</f>
        <v>4444000</v>
      </c>
      <c r="S121" s="238">
        <v>113</v>
      </c>
      <c r="T121" s="239" t="s">
        <v>58</v>
      </c>
      <c r="U121" s="547">
        <f>U122*S123</f>
        <v>5788700</v>
      </c>
      <c r="V121" s="238">
        <v>114</v>
      </c>
      <c r="W121" s="239" t="s">
        <v>57</v>
      </c>
      <c r="X121" s="547">
        <f>X122*V123</f>
        <v>7056000</v>
      </c>
      <c r="Y121" s="238">
        <v>115</v>
      </c>
      <c r="Z121" s="239" t="s">
        <v>59</v>
      </c>
      <c r="AA121" s="240">
        <f>AA122*Y123</f>
        <v>3937999.9999999995</v>
      </c>
      <c r="AB121" s="529">
        <v>36</v>
      </c>
      <c r="AC121" s="543" t="s">
        <v>59</v>
      </c>
      <c r="AD121" s="319">
        <f>AD122*AB123</f>
        <v>0</v>
      </c>
      <c r="AE121" s="238">
        <v>117</v>
      </c>
      <c r="AF121" s="239" t="s">
        <v>57</v>
      </c>
      <c r="AG121" s="293">
        <f>AG122*AE123</f>
        <v>7190400</v>
      </c>
      <c r="AH121" s="238">
        <v>118</v>
      </c>
      <c r="AI121" s="239" t="s">
        <v>58</v>
      </c>
      <c r="AJ121" s="293">
        <f>AJ122*AH123</f>
        <v>5951000</v>
      </c>
      <c r="AK121" s="238">
        <v>119</v>
      </c>
      <c r="AL121" s="239" t="s">
        <v>2</v>
      </c>
      <c r="AM121" s="293">
        <f>AM122*AK123</f>
        <v>4524800</v>
      </c>
      <c r="AN121" s="238">
        <v>120</v>
      </c>
      <c r="AO121" s="239" t="s">
        <v>2</v>
      </c>
      <c r="AP121" s="293">
        <f>AP122*AN123</f>
        <v>4524800</v>
      </c>
      <c r="AQ121" s="238">
        <v>121</v>
      </c>
      <c r="AR121" s="239" t="s">
        <v>58</v>
      </c>
      <c r="AS121" s="293">
        <f>AS122*AQ123</f>
        <v>5973000</v>
      </c>
      <c r="AT121" s="238">
        <v>122</v>
      </c>
      <c r="AU121" s="239" t="s">
        <v>57</v>
      </c>
      <c r="AV121" s="253">
        <f>AV122*AT123</f>
        <v>7136900</v>
      </c>
      <c r="AW121" s="238">
        <v>123</v>
      </c>
      <c r="AX121" s="239" t="s">
        <v>59</v>
      </c>
      <c r="AY121" s="240">
        <f>AY122*AW123</f>
        <v>3839000</v>
      </c>
      <c r="AZ121" s="238">
        <v>124</v>
      </c>
      <c r="BA121" s="239" t="s">
        <v>59</v>
      </c>
      <c r="BB121" s="293">
        <f>BB122*AZ123</f>
        <v>3839000</v>
      </c>
      <c r="BC121" s="548"/>
      <c r="BE121" s="30"/>
      <c r="BF121" s="30"/>
      <c r="BG121" s="30"/>
      <c r="BH121" s="23"/>
      <c r="BI121" s="23"/>
      <c r="BJ121" s="23"/>
      <c r="BK121" s="23"/>
      <c r="BL121" s="23"/>
      <c r="BM121" s="23"/>
    </row>
    <row r="122" spans="1:65" s="17" customFormat="1" ht="24" customHeight="1" x14ac:dyDescent="0.3">
      <c r="A122" s="17">
        <v>2</v>
      </c>
      <c r="D122" s="45">
        <f>+D125</f>
        <v>1000</v>
      </c>
      <c r="E122" s="39"/>
      <c r="F122" s="364">
        <v>10</v>
      </c>
      <c r="G122" s="241"/>
      <c r="H122" s="251"/>
      <c r="I122" s="242">
        <f>+I125+D122</f>
        <v>105000</v>
      </c>
      <c r="J122" s="251"/>
      <c r="K122" s="251"/>
      <c r="L122" s="315">
        <f>+L125+$D122</f>
        <v>107000</v>
      </c>
      <c r="M122" s="241"/>
      <c r="N122" s="251"/>
      <c r="O122" s="316">
        <f>+O125+$D122</f>
        <v>110000</v>
      </c>
      <c r="P122" s="241"/>
      <c r="Q122" s="251"/>
      <c r="R122" s="242">
        <f>+R125+$D122</f>
        <v>110000</v>
      </c>
      <c r="S122" s="241"/>
      <c r="T122" s="251"/>
      <c r="U122" s="316">
        <f>+U125+$D122</f>
        <v>107000</v>
      </c>
      <c r="V122" s="241"/>
      <c r="W122" s="251"/>
      <c r="X122" s="316">
        <f>+X125+$D122</f>
        <v>105000</v>
      </c>
      <c r="Y122" s="241"/>
      <c r="Z122" s="251"/>
      <c r="AA122" s="316">
        <f>+AA125+$D122</f>
        <v>110000</v>
      </c>
      <c r="AB122" s="474"/>
      <c r="AC122" s="474"/>
      <c r="AD122" s="322"/>
      <c r="AE122" s="241"/>
      <c r="AF122" s="251"/>
      <c r="AG122" s="316">
        <f>+AG125+$D122</f>
        <v>107000</v>
      </c>
      <c r="AH122" s="241"/>
      <c r="AI122" s="251"/>
      <c r="AJ122" s="316">
        <f>+AJ125+$D122</f>
        <v>110000</v>
      </c>
      <c r="AK122" s="241"/>
      <c r="AL122" s="251"/>
      <c r="AM122" s="316">
        <f>+AM125+$D122</f>
        <v>112000</v>
      </c>
      <c r="AN122" s="241"/>
      <c r="AO122" s="251"/>
      <c r="AP122" s="316">
        <f>+AP125+$D122</f>
        <v>112000</v>
      </c>
      <c r="AQ122" s="241"/>
      <c r="AR122" s="251"/>
      <c r="AS122" s="316">
        <f>+AS125+$D122</f>
        <v>110000</v>
      </c>
      <c r="AT122" s="241"/>
      <c r="AU122" s="251"/>
      <c r="AV122" s="318">
        <f>+AV125+$D122</f>
        <v>107000</v>
      </c>
      <c r="AW122" s="241"/>
      <c r="AX122" s="251"/>
      <c r="AY122" s="316">
        <f>+AY125+$D122</f>
        <v>110000</v>
      </c>
      <c r="AZ122" s="241"/>
      <c r="BA122" s="251"/>
      <c r="BB122" s="242">
        <f>+BB125+$D122</f>
        <v>110000</v>
      </c>
      <c r="BC122" s="545">
        <v>10</v>
      </c>
      <c r="BE122" s="30">
        <f>G123+J123+M123+P123+S123+V123+Y123+AB123+AQ123+AT123+AW123+AZ123+AE123</f>
        <v>616.90000000000009</v>
      </c>
      <c r="BF122" s="31">
        <f>BG122/BE122</f>
        <v>107736.42405576266</v>
      </c>
      <c r="BG122" s="31">
        <f>I121+L121+O121+R121+U121+X121+AA121+AD121+AS121+AV121+AY121+BB121+AG121</f>
        <v>66462600</v>
      </c>
      <c r="BH122" s="23"/>
      <c r="BI122" s="23"/>
      <c r="BJ122" s="23"/>
      <c r="BK122" s="23"/>
      <c r="BL122" s="23"/>
      <c r="BM122" s="23"/>
    </row>
    <row r="123" spans="1:65" s="17" customFormat="1" ht="24" customHeight="1" thickBot="1" x14ac:dyDescent="0.35">
      <c r="A123" s="17">
        <v>3</v>
      </c>
      <c r="D123" s="45"/>
      <c r="E123" s="39"/>
      <c r="F123" s="364"/>
      <c r="G123" s="310">
        <v>66.7</v>
      </c>
      <c r="H123" s="247"/>
      <c r="I123" s="248"/>
      <c r="J123" s="310">
        <v>54.3</v>
      </c>
      <c r="K123" s="247"/>
      <c r="L123" s="289"/>
      <c r="M123" s="310">
        <v>40.4</v>
      </c>
      <c r="N123" s="247"/>
      <c r="O123" s="289"/>
      <c r="P123" s="310">
        <v>40.4</v>
      </c>
      <c r="Q123" s="314"/>
      <c r="R123" s="250"/>
      <c r="S123" s="310">
        <v>54.1</v>
      </c>
      <c r="T123" s="247"/>
      <c r="U123" s="289"/>
      <c r="V123" s="310">
        <v>67.2</v>
      </c>
      <c r="W123" s="247"/>
      <c r="X123" s="248"/>
      <c r="Y123" s="246">
        <v>35.799999999999997</v>
      </c>
      <c r="Z123" s="247"/>
      <c r="AA123" s="248"/>
      <c r="AB123" s="530"/>
      <c r="AC123" s="485"/>
      <c r="AD123" s="486"/>
      <c r="AE123" s="310">
        <v>67.2</v>
      </c>
      <c r="AF123" s="247"/>
      <c r="AG123" s="248"/>
      <c r="AH123" s="310">
        <v>54.1</v>
      </c>
      <c r="AI123" s="247"/>
      <c r="AJ123" s="248"/>
      <c r="AK123" s="310">
        <v>40.4</v>
      </c>
      <c r="AL123" s="247"/>
      <c r="AM123" s="248"/>
      <c r="AN123" s="310">
        <v>40.4</v>
      </c>
      <c r="AO123" s="247"/>
      <c r="AP123" s="248"/>
      <c r="AQ123" s="310">
        <v>54.3</v>
      </c>
      <c r="AR123" s="247"/>
      <c r="AS123" s="248"/>
      <c r="AT123" s="310">
        <v>66.7</v>
      </c>
      <c r="AU123" s="247"/>
      <c r="AV123" s="289"/>
      <c r="AW123" s="310">
        <v>34.9</v>
      </c>
      <c r="AX123" s="247"/>
      <c r="AY123" s="248"/>
      <c r="AZ123" s="310">
        <v>34.9</v>
      </c>
      <c r="BA123" s="247"/>
      <c r="BB123" s="248"/>
      <c r="BC123" s="546"/>
      <c r="BE123" s="30"/>
      <c r="BF123" s="30"/>
      <c r="BG123" s="30"/>
      <c r="BH123" s="23"/>
      <c r="BI123" s="23"/>
      <c r="BJ123" s="23"/>
      <c r="BK123" s="23"/>
      <c r="BL123" s="23"/>
      <c r="BM123" s="23"/>
    </row>
    <row r="124" spans="1:65" s="17" customFormat="1" ht="24" customHeight="1" x14ac:dyDescent="0.3">
      <c r="A124" s="17">
        <v>1</v>
      </c>
      <c r="D124" s="45"/>
      <c r="E124" s="39"/>
      <c r="F124" s="378"/>
      <c r="G124" s="249">
        <v>93</v>
      </c>
      <c r="H124" s="441" t="s">
        <v>57</v>
      </c>
      <c r="I124" s="293">
        <f>I125*G126</f>
        <v>6936800</v>
      </c>
      <c r="J124" s="290">
        <v>94</v>
      </c>
      <c r="K124" s="327" t="s">
        <v>58</v>
      </c>
      <c r="L124" s="293">
        <f>L125*J126</f>
        <v>5755800</v>
      </c>
      <c r="M124" s="249">
        <v>95</v>
      </c>
      <c r="N124" s="441" t="s">
        <v>2</v>
      </c>
      <c r="O124" s="293">
        <f>O125*M126</f>
        <v>4403600</v>
      </c>
      <c r="P124" s="249">
        <v>96</v>
      </c>
      <c r="Q124" s="441" t="s">
        <v>2</v>
      </c>
      <c r="R124" s="293">
        <f>R125*P126</f>
        <v>4403600</v>
      </c>
      <c r="S124" s="290">
        <v>97</v>
      </c>
      <c r="T124" s="441" t="s">
        <v>58</v>
      </c>
      <c r="U124" s="293">
        <f>U125*S126</f>
        <v>5734600</v>
      </c>
      <c r="V124" s="249">
        <v>98</v>
      </c>
      <c r="W124" s="441" t="s">
        <v>57</v>
      </c>
      <c r="X124" s="293">
        <f>X125*V126</f>
        <v>6988800</v>
      </c>
      <c r="Y124" s="249">
        <v>99</v>
      </c>
      <c r="Z124" s="441" t="s">
        <v>59</v>
      </c>
      <c r="AA124" s="293">
        <f>AA125*Y126</f>
        <v>3902199.9999999995</v>
      </c>
      <c r="AB124" s="481">
        <v>36</v>
      </c>
      <c r="AC124" s="543" t="s">
        <v>59</v>
      </c>
      <c r="AD124" s="319">
        <f>AD125*AB126</f>
        <v>0</v>
      </c>
      <c r="AE124" s="238">
        <v>101</v>
      </c>
      <c r="AF124" s="239" t="s">
        <v>57</v>
      </c>
      <c r="AG124" s="293">
        <f>AG125*AE126</f>
        <v>7123200</v>
      </c>
      <c r="AH124" s="238">
        <v>102</v>
      </c>
      <c r="AI124" s="239" t="s">
        <v>58</v>
      </c>
      <c r="AJ124" s="293">
        <f>AJ125*AH126</f>
        <v>5896900</v>
      </c>
      <c r="AK124" s="238">
        <v>103</v>
      </c>
      <c r="AL124" s="239" t="s">
        <v>2</v>
      </c>
      <c r="AM124" s="293">
        <f>AM125*AK126</f>
        <v>4484400</v>
      </c>
      <c r="AN124" s="238">
        <v>104</v>
      </c>
      <c r="AO124" s="239" t="s">
        <v>2</v>
      </c>
      <c r="AP124" s="293">
        <f>AP125*AN126</f>
        <v>4484400</v>
      </c>
      <c r="AQ124" s="238">
        <v>105</v>
      </c>
      <c r="AR124" s="239" t="s">
        <v>58</v>
      </c>
      <c r="AS124" s="293">
        <f>AS125*AQ126</f>
        <v>5918700</v>
      </c>
      <c r="AT124" s="238">
        <v>106</v>
      </c>
      <c r="AU124" s="239" t="s">
        <v>57</v>
      </c>
      <c r="AV124" s="293">
        <f>AV125*AT126</f>
        <v>7070200</v>
      </c>
      <c r="AW124" s="290">
        <v>107</v>
      </c>
      <c r="AX124" s="441" t="s">
        <v>59</v>
      </c>
      <c r="AY124" s="293">
        <f>AY125*AW126</f>
        <v>3804100</v>
      </c>
      <c r="AZ124" s="249">
        <v>108</v>
      </c>
      <c r="BA124" s="441" t="s">
        <v>59</v>
      </c>
      <c r="BB124" s="293">
        <f>BB125*AZ126</f>
        <v>3804100</v>
      </c>
      <c r="BC124" s="548"/>
      <c r="BE124" s="30"/>
      <c r="BF124" s="30"/>
      <c r="BG124" s="30"/>
      <c r="BH124" s="23"/>
      <c r="BI124" s="23"/>
      <c r="BJ124" s="23"/>
      <c r="BK124" s="23"/>
      <c r="BL124" s="23"/>
      <c r="BM124" s="23"/>
    </row>
    <row r="125" spans="1:65" s="17" customFormat="1" ht="24" customHeight="1" x14ac:dyDescent="0.3">
      <c r="A125" s="17">
        <v>2</v>
      </c>
      <c r="D125" s="45">
        <f>+D128</f>
        <v>1000</v>
      </c>
      <c r="E125" s="39"/>
      <c r="F125" s="364">
        <v>9</v>
      </c>
      <c r="G125" s="241"/>
      <c r="H125" s="251"/>
      <c r="I125" s="242">
        <f>+I128+D125</f>
        <v>104000</v>
      </c>
      <c r="J125" s="251"/>
      <c r="K125" s="251"/>
      <c r="L125" s="315">
        <f>+L128+$D125</f>
        <v>106000</v>
      </c>
      <c r="M125" s="241"/>
      <c r="N125" s="251"/>
      <c r="O125" s="318">
        <f>+O128+$D125</f>
        <v>109000</v>
      </c>
      <c r="P125" s="241"/>
      <c r="Q125" s="251"/>
      <c r="R125" s="242">
        <f>+R128+$D125</f>
        <v>109000</v>
      </c>
      <c r="S125" s="251"/>
      <c r="T125" s="251"/>
      <c r="U125" s="242">
        <f>+U128+$D125</f>
        <v>106000</v>
      </c>
      <c r="V125" s="241"/>
      <c r="W125" s="251"/>
      <c r="X125" s="316">
        <f>+X128+$D125</f>
        <v>104000</v>
      </c>
      <c r="Y125" s="241"/>
      <c r="Z125" s="251"/>
      <c r="AA125" s="316">
        <f>+AA128+$D125</f>
        <v>109000</v>
      </c>
      <c r="AB125" s="483"/>
      <c r="AC125" s="474"/>
      <c r="AD125" s="322"/>
      <c r="AE125" s="241"/>
      <c r="AF125" s="251"/>
      <c r="AG125" s="316">
        <f>+AG128+$D125</f>
        <v>106000</v>
      </c>
      <c r="AH125" s="241"/>
      <c r="AI125" s="251"/>
      <c r="AJ125" s="316">
        <f>+AJ128+$D125</f>
        <v>109000</v>
      </c>
      <c r="AK125" s="241"/>
      <c r="AL125" s="251"/>
      <c r="AM125" s="316">
        <f>+AM128+$D125</f>
        <v>111000</v>
      </c>
      <c r="AN125" s="241"/>
      <c r="AO125" s="251"/>
      <c r="AP125" s="316">
        <f>+AP128+$D125</f>
        <v>111000</v>
      </c>
      <c r="AQ125" s="241"/>
      <c r="AR125" s="251"/>
      <c r="AS125" s="316">
        <f>+AS128+$D125</f>
        <v>109000</v>
      </c>
      <c r="AT125" s="241"/>
      <c r="AU125" s="251"/>
      <c r="AV125" s="316">
        <f>+AV128+$D125</f>
        <v>106000</v>
      </c>
      <c r="AW125" s="251"/>
      <c r="AX125" s="251"/>
      <c r="AY125" s="315">
        <f>+AY128+$D125</f>
        <v>109000</v>
      </c>
      <c r="AZ125" s="241"/>
      <c r="BA125" s="251"/>
      <c r="BB125" s="242">
        <f>+BB128+$D125</f>
        <v>109000</v>
      </c>
      <c r="BC125" s="545">
        <v>9</v>
      </c>
      <c r="BE125" s="30">
        <f>G126+J126+M126+P126+S126+V126+Y126+AB126+AQ126+AT126+AW126+AZ126+AE126</f>
        <v>616.90000000000009</v>
      </c>
      <c r="BF125" s="31">
        <f>BG125/BE125</f>
        <v>106736.42405576266</v>
      </c>
      <c r="BG125" s="31">
        <f>I124+L124+O124+R124+U124+X124+AA124+AD124+AS124+AV124+AY124+BB124+AG124</f>
        <v>65845700</v>
      </c>
      <c r="BH125" s="23"/>
      <c r="BI125" s="23"/>
      <c r="BJ125" s="23"/>
      <c r="BK125" s="23"/>
      <c r="BL125" s="23"/>
      <c r="BM125" s="23"/>
    </row>
    <row r="126" spans="1:65" s="17" customFormat="1" ht="24" customHeight="1" thickBot="1" x14ac:dyDescent="0.35">
      <c r="A126" s="17">
        <v>3</v>
      </c>
      <c r="D126" s="45"/>
      <c r="E126" s="39"/>
      <c r="F126" s="379"/>
      <c r="G126" s="522">
        <v>66.7</v>
      </c>
      <c r="H126" s="247"/>
      <c r="I126" s="248"/>
      <c r="J126" s="310">
        <v>54.3</v>
      </c>
      <c r="K126" s="314"/>
      <c r="L126" s="292"/>
      <c r="M126" s="310">
        <v>40.4</v>
      </c>
      <c r="N126" s="247"/>
      <c r="O126" s="289"/>
      <c r="P126" s="310">
        <v>40.4</v>
      </c>
      <c r="Q126" s="549"/>
      <c r="R126" s="250"/>
      <c r="S126" s="310">
        <v>54.1</v>
      </c>
      <c r="T126" s="549"/>
      <c r="U126" s="248"/>
      <c r="V126" s="310">
        <v>67.2</v>
      </c>
      <c r="W126" s="247"/>
      <c r="X126" s="248"/>
      <c r="Y126" s="246">
        <v>35.799999999999997</v>
      </c>
      <c r="Z126" s="247"/>
      <c r="AA126" s="248"/>
      <c r="AB126" s="484"/>
      <c r="AC126" s="485"/>
      <c r="AD126" s="486"/>
      <c r="AE126" s="310">
        <v>67.2</v>
      </c>
      <c r="AF126" s="247"/>
      <c r="AG126" s="248"/>
      <c r="AH126" s="310">
        <v>54.1</v>
      </c>
      <c r="AI126" s="247"/>
      <c r="AJ126" s="248"/>
      <c r="AK126" s="310">
        <v>40.4</v>
      </c>
      <c r="AL126" s="247"/>
      <c r="AM126" s="248"/>
      <c r="AN126" s="310">
        <v>40.4</v>
      </c>
      <c r="AO126" s="247"/>
      <c r="AP126" s="248"/>
      <c r="AQ126" s="310">
        <v>54.3</v>
      </c>
      <c r="AR126" s="247"/>
      <c r="AS126" s="248"/>
      <c r="AT126" s="310">
        <v>66.7</v>
      </c>
      <c r="AU126" s="247"/>
      <c r="AV126" s="248"/>
      <c r="AW126" s="310">
        <v>34.9</v>
      </c>
      <c r="AX126" s="247"/>
      <c r="AY126" s="289"/>
      <c r="AZ126" s="310">
        <v>34.9</v>
      </c>
      <c r="BA126" s="247"/>
      <c r="BB126" s="248"/>
      <c r="BC126" s="546"/>
      <c r="BE126" s="30"/>
      <c r="BF126" s="30"/>
      <c r="BG126" s="30"/>
      <c r="BH126" s="23"/>
      <c r="BI126" s="23"/>
      <c r="BJ126" s="23"/>
      <c r="BK126" s="23"/>
      <c r="BL126" s="23"/>
      <c r="BM126" s="23"/>
    </row>
    <row r="127" spans="1:65" s="17" customFormat="1" ht="24" customHeight="1" x14ac:dyDescent="0.3">
      <c r="A127" s="17">
        <v>1</v>
      </c>
      <c r="D127" s="45"/>
      <c r="E127" s="39"/>
      <c r="F127" s="364"/>
      <c r="G127" s="249">
        <v>77</v>
      </c>
      <c r="H127" s="239" t="s">
        <v>57</v>
      </c>
      <c r="I127" s="293">
        <f>I128*G129</f>
        <v>6870100</v>
      </c>
      <c r="J127" s="290">
        <v>78</v>
      </c>
      <c r="K127" s="324" t="s">
        <v>58</v>
      </c>
      <c r="L127" s="293">
        <f>L128*J129</f>
        <v>5701500</v>
      </c>
      <c r="M127" s="249">
        <v>79</v>
      </c>
      <c r="N127" s="239" t="s">
        <v>2</v>
      </c>
      <c r="O127" s="293">
        <f>O128*M129</f>
        <v>4363200</v>
      </c>
      <c r="P127" s="249">
        <v>80</v>
      </c>
      <c r="Q127" s="239" t="s">
        <v>2</v>
      </c>
      <c r="R127" s="293">
        <f>R128*P129</f>
        <v>4363200</v>
      </c>
      <c r="S127" s="249">
        <v>81</v>
      </c>
      <c r="T127" s="239" t="s">
        <v>58</v>
      </c>
      <c r="U127" s="293">
        <f>U128*S129</f>
        <v>5680500</v>
      </c>
      <c r="V127" s="249">
        <v>82</v>
      </c>
      <c r="W127" s="441" t="s">
        <v>57</v>
      </c>
      <c r="X127" s="293">
        <f>X128*V129</f>
        <v>6921600</v>
      </c>
      <c r="Y127" s="249">
        <v>83</v>
      </c>
      <c r="Z127" s="239" t="s">
        <v>59</v>
      </c>
      <c r="AA127" s="293">
        <f>AA128*Y129</f>
        <v>3866399.9999999995</v>
      </c>
      <c r="AB127" s="481">
        <v>36</v>
      </c>
      <c r="AC127" s="543" t="s">
        <v>59</v>
      </c>
      <c r="AD127" s="319">
        <f>AD128*AB129</f>
        <v>0</v>
      </c>
      <c r="AE127" s="238">
        <v>85</v>
      </c>
      <c r="AF127" s="239" t="s">
        <v>57</v>
      </c>
      <c r="AG127" s="293">
        <f>AG128*AE129</f>
        <v>7056000</v>
      </c>
      <c r="AH127" s="238">
        <v>86</v>
      </c>
      <c r="AI127" s="239" t="s">
        <v>58</v>
      </c>
      <c r="AJ127" s="293">
        <f>AJ128*AH129</f>
        <v>5842800</v>
      </c>
      <c r="AK127" s="238">
        <v>87</v>
      </c>
      <c r="AL127" s="239" t="s">
        <v>2</v>
      </c>
      <c r="AM127" s="293">
        <f>AM128*AK129</f>
        <v>4444000</v>
      </c>
      <c r="AN127" s="238">
        <v>88</v>
      </c>
      <c r="AO127" s="239" t="s">
        <v>2</v>
      </c>
      <c r="AP127" s="293">
        <f>AP128*AN129</f>
        <v>4444000</v>
      </c>
      <c r="AQ127" s="238">
        <v>89</v>
      </c>
      <c r="AR127" s="239" t="s">
        <v>58</v>
      </c>
      <c r="AS127" s="293">
        <f>AS128*AQ129</f>
        <v>5864400</v>
      </c>
      <c r="AT127" s="238">
        <v>90</v>
      </c>
      <c r="AU127" s="239" t="s">
        <v>57</v>
      </c>
      <c r="AV127" s="293">
        <f>AV128*AT129</f>
        <v>7003500</v>
      </c>
      <c r="AW127" s="290">
        <v>91</v>
      </c>
      <c r="AX127" s="239" t="s">
        <v>59</v>
      </c>
      <c r="AY127" s="293">
        <f>AY128*AW129</f>
        <v>3769200</v>
      </c>
      <c r="AZ127" s="249">
        <v>92</v>
      </c>
      <c r="BA127" s="441" t="s">
        <v>59</v>
      </c>
      <c r="BB127" s="293">
        <f>BB128*AZ129</f>
        <v>3769200</v>
      </c>
      <c r="BC127" s="548"/>
      <c r="BE127" s="30"/>
      <c r="BF127" s="30"/>
      <c r="BG127" s="30"/>
      <c r="BH127" s="23"/>
      <c r="BI127" s="23"/>
      <c r="BJ127" s="23"/>
      <c r="BK127" s="23"/>
      <c r="BL127" s="23"/>
      <c r="BM127" s="23"/>
    </row>
    <row r="128" spans="1:65" s="17" customFormat="1" ht="24" customHeight="1" x14ac:dyDescent="0.3">
      <c r="A128" s="17">
        <v>2</v>
      </c>
      <c r="D128" s="45">
        <f>+D131</f>
        <v>1000</v>
      </c>
      <c r="E128" s="39"/>
      <c r="F128" s="364">
        <v>8</v>
      </c>
      <c r="G128" s="241"/>
      <c r="H128" s="251"/>
      <c r="I128" s="242">
        <f>+I131+D128</f>
        <v>103000</v>
      </c>
      <c r="J128" s="251"/>
      <c r="K128" s="251"/>
      <c r="L128" s="315">
        <f>+L131+$D128</f>
        <v>105000</v>
      </c>
      <c r="M128" s="241"/>
      <c r="N128" s="251"/>
      <c r="O128" s="316">
        <f>+O131+$D128</f>
        <v>108000</v>
      </c>
      <c r="P128" s="241"/>
      <c r="Q128" s="251"/>
      <c r="R128" s="316">
        <f>+R131+$D128</f>
        <v>108000</v>
      </c>
      <c r="S128" s="241"/>
      <c r="T128" s="251"/>
      <c r="U128" s="316">
        <f>+U131+$D128</f>
        <v>105000</v>
      </c>
      <c r="V128" s="241"/>
      <c r="W128" s="251"/>
      <c r="X128" s="316">
        <f>+X131+$D128</f>
        <v>103000</v>
      </c>
      <c r="Y128" s="241"/>
      <c r="Z128" s="251"/>
      <c r="AA128" s="242">
        <f>+AA131+$D128</f>
        <v>108000</v>
      </c>
      <c r="AB128" s="483"/>
      <c r="AC128" s="474"/>
      <c r="AD128" s="322"/>
      <c r="AE128" s="241"/>
      <c r="AF128" s="251"/>
      <c r="AG128" s="316">
        <f>+AG131+$D128</f>
        <v>105000</v>
      </c>
      <c r="AH128" s="241"/>
      <c r="AI128" s="251"/>
      <c r="AJ128" s="316">
        <f>+AJ131+$D128</f>
        <v>108000</v>
      </c>
      <c r="AK128" s="241"/>
      <c r="AL128" s="251"/>
      <c r="AM128" s="316">
        <f>+AM131+$D128</f>
        <v>110000</v>
      </c>
      <c r="AN128" s="241"/>
      <c r="AO128" s="251"/>
      <c r="AP128" s="316">
        <f>+AP131+$D128</f>
        <v>110000</v>
      </c>
      <c r="AQ128" s="241"/>
      <c r="AR128" s="251"/>
      <c r="AS128" s="316">
        <f>+AS131+$D128</f>
        <v>108000</v>
      </c>
      <c r="AT128" s="241"/>
      <c r="AU128" s="251"/>
      <c r="AV128" s="316">
        <f>+AV131+$D128</f>
        <v>105000</v>
      </c>
      <c r="AW128" s="251"/>
      <c r="AX128" s="251"/>
      <c r="AY128" s="242">
        <f>+AY131+$D128</f>
        <v>108000</v>
      </c>
      <c r="AZ128" s="241"/>
      <c r="BA128" s="251"/>
      <c r="BB128" s="242">
        <f>+BB131+$D128</f>
        <v>108000</v>
      </c>
      <c r="BC128" s="545">
        <v>8</v>
      </c>
      <c r="BE128" s="30">
        <f>G129+J129+M129+P129+S129+V129+Y129+AB129+AQ129+AT129+AW129+AZ129+AE129</f>
        <v>616.90000000000009</v>
      </c>
      <c r="BF128" s="31">
        <f>BG128/BE128</f>
        <v>105736.42405576266</v>
      </c>
      <c r="BG128" s="31">
        <f>I127+L127+O127+R127+U127+X127+AA127+AD127+AS127+AV127+AY127+BB127+AG127</f>
        <v>65228800</v>
      </c>
      <c r="BH128" s="23"/>
      <c r="BI128" s="23"/>
      <c r="BJ128" s="23"/>
      <c r="BK128" s="23"/>
      <c r="BL128" s="23"/>
      <c r="BM128" s="23"/>
    </row>
    <row r="129" spans="1:65" s="17" customFormat="1" ht="24" customHeight="1" thickBot="1" x14ac:dyDescent="0.35">
      <c r="A129" s="17">
        <v>3</v>
      </c>
      <c r="D129" s="45"/>
      <c r="E129" s="39"/>
      <c r="F129" s="379"/>
      <c r="G129" s="522">
        <v>66.7</v>
      </c>
      <c r="H129" s="247"/>
      <c r="I129" s="248"/>
      <c r="J129" s="310">
        <v>54.3</v>
      </c>
      <c r="K129" s="314"/>
      <c r="L129" s="289"/>
      <c r="M129" s="310">
        <v>40.4</v>
      </c>
      <c r="N129" s="247"/>
      <c r="O129" s="313"/>
      <c r="P129" s="310">
        <v>40.4</v>
      </c>
      <c r="Q129" s="549"/>
      <c r="R129" s="289"/>
      <c r="S129" s="310">
        <v>54.1</v>
      </c>
      <c r="T129" s="247"/>
      <c r="U129" s="289"/>
      <c r="V129" s="310">
        <v>67.2</v>
      </c>
      <c r="W129" s="247"/>
      <c r="X129" s="248"/>
      <c r="Y129" s="246">
        <v>35.799999999999997</v>
      </c>
      <c r="Z129" s="314"/>
      <c r="AA129" s="248"/>
      <c r="AB129" s="484"/>
      <c r="AC129" s="485"/>
      <c r="AD129" s="486"/>
      <c r="AE129" s="310">
        <v>67.2</v>
      </c>
      <c r="AF129" s="247"/>
      <c r="AG129" s="248"/>
      <c r="AH129" s="310">
        <v>54.1</v>
      </c>
      <c r="AI129" s="247"/>
      <c r="AJ129" s="248"/>
      <c r="AK129" s="310">
        <v>40.4</v>
      </c>
      <c r="AL129" s="247"/>
      <c r="AM129" s="248"/>
      <c r="AN129" s="310">
        <v>40.4</v>
      </c>
      <c r="AO129" s="247"/>
      <c r="AP129" s="248"/>
      <c r="AQ129" s="310">
        <v>54.3</v>
      </c>
      <c r="AR129" s="247"/>
      <c r="AS129" s="248"/>
      <c r="AT129" s="310">
        <v>66.7</v>
      </c>
      <c r="AU129" s="247"/>
      <c r="AV129" s="248"/>
      <c r="AW129" s="310">
        <v>34.9</v>
      </c>
      <c r="AX129" s="247"/>
      <c r="AY129" s="289"/>
      <c r="AZ129" s="310">
        <v>34.9</v>
      </c>
      <c r="BA129" s="247"/>
      <c r="BB129" s="248"/>
      <c r="BC129" s="546"/>
      <c r="BE129" s="30"/>
      <c r="BF129" s="30"/>
      <c r="BG129" s="30"/>
      <c r="BH129" s="23"/>
      <c r="BI129" s="23"/>
      <c r="BJ129" s="23"/>
      <c r="BK129" s="23"/>
      <c r="BL129" s="23"/>
      <c r="BM129" s="23"/>
    </row>
    <row r="130" spans="1:65" s="17" customFormat="1" ht="24" customHeight="1" x14ac:dyDescent="0.3">
      <c r="A130" s="17">
        <v>1</v>
      </c>
      <c r="D130" s="45"/>
      <c r="E130" s="39"/>
      <c r="F130" s="364"/>
      <c r="G130" s="238">
        <v>61</v>
      </c>
      <c r="H130" s="239" t="s">
        <v>57</v>
      </c>
      <c r="I130" s="293">
        <f>I131*G132</f>
        <v>6803400</v>
      </c>
      <c r="J130" s="290">
        <v>62</v>
      </c>
      <c r="K130" s="324" t="s">
        <v>58</v>
      </c>
      <c r="L130" s="293">
        <f>L131*J132</f>
        <v>5647200</v>
      </c>
      <c r="M130" s="249">
        <v>63</v>
      </c>
      <c r="N130" s="239" t="s">
        <v>2</v>
      </c>
      <c r="O130" s="293">
        <f>O131*M132</f>
        <v>4322800</v>
      </c>
      <c r="P130" s="249">
        <v>64</v>
      </c>
      <c r="Q130" s="239" t="s">
        <v>2</v>
      </c>
      <c r="R130" s="293">
        <f>R131*P132</f>
        <v>4322800</v>
      </c>
      <c r="S130" s="249">
        <v>65</v>
      </c>
      <c r="T130" s="239" t="s">
        <v>58</v>
      </c>
      <c r="U130" s="293">
        <f>U131*S132</f>
        <v>5626400</v>
      </c>
      <c r="V130" s="249">
        <v>66</v>
      </c>
      <c r="W130" s="441" t="s">
        <v>57</v>
      </c>
      <c r="X130" s="293">
        <f>X131*V132</f>
        <v>6854400</v>
      </c>
      <c r="Y130" s="249">
        <v>67</v>
      </c>
      <c r="Z130" s="239" t="s">
        <v>59</v>
      </c>
      <c r="AA130" s="293">
        <f>AA131*Y132</f>
        <v>3830599.9999999995</v>
      </c>
      <c r="AB130" s="481">
        <v>36</v>
      </c>
      <c r="AC130" s="543" t="s">
        <v>59</v>
      </c>
      <c r="AD130" s="319">
        <f>AD131*AB132</f>
        <v>0</v>
      </c>
      <c r="AE130" s="249">
        <v>69</v>
      </c>
      <c r="AF130" s="239" t="s">
        <v>57</v>
      </c>
      <c r="AG130" s="293">
        <f>AG131*AE132</f>
        <v>6988800</v>
      </c>
      <c r="AH130" s="238">
        <v>70</v>
      </c>
      <c r="AI130" s="239" t="s">
        <v>58</v>
      </c>
      <c r="AJ130" s="293">
        <f>AJ131*AH132</f>
        <v>5788700</v>
      </c>
      <c r="AK130" s="238">
        <v>71</v>
      </c>
      <c r="AL130" s="239" t="s">
        <v>2</v>
      </c>
      <c r="AM130" s="293">
        <f>AM131*AK132</f>
        <v>4403600</v>
      </c>
      <c r="AN130" s="238">
        <v>72</v>
      </c>
      <c r="AO130" s="239" t="s">
        <v>2</v>
      </c>
      <c r="AP130" s="293">
        <f>AP131*AN132</f>
        <v>4403600</v>
      </c>
      <c r="AQ130" s="290">
        <v>73</v>
      </c>
      <c r="AR130" s="239" t="s">
        <v>58</v>
      </c>
      <c r="AS130" s="293">
        <f>AS131*AQ132</f>
        <v>5810100</v>
      </c>
      <c r="AT130" s="238">
        <v>74</v>
      </c>
      <c r="AU130" s="239" t="s">
        <v>57</v>
      </c>
      <c r="AV130" s="293">
        <f>AV131*AT132</f>
        <v>6936800</v>
      </c>
      <c r="AW130" s="290">
        <v>75</v>
      </c>
      <c r="AX130" s="239" t="s">
        <v>59</v>
      </c>
      <c r="AY130" s="293">
        <f>AY131*AW132</f>
        <v>3734300</v>
      </c>
      <c r="AZ130" s="249">
        <v>76</v>
      </c>
      <c r="BA130" s="441" t="s">
        <v>59</v>
      </c>
      <c r="BB130" s="293">
        <f>BB131*AZ132</f>
        <v>3734300</v>
      </c>
      <c r="BC130" s="548"/>
      <c r="BE130" s="30"/>
      <c r="BF130" s="30"/>
      <c r="BG130" s="30"/>
      <c r="BH130" s="23"/>
      <c r="BI130" s="23"/>
      <c r="BJ130" s="23"/>
      <c r="BK130" s="23"/>
      <c r="BL130" s="23"/>
      <c r="BM130" s="23"/>
    </row>
    <row r="131" spans="1:65" s="17" customFormat="1" ht="24" customHeight="1" x14ac:dyDescent="0.3">
      <c r="A131" s="17">
        <v>2</v>
      </c>
      <c r="D131" s="45">
        <f>+D134</f>
        <v>1000</v>
      </c>
      <c r="E131" s="39"/>
      <c r="F131" s="364">
        <v>7</v>
      </c>
      <c r="G131" s="241"/>
      <c r="H131" s="251"/>
      <c r="I131" s="242">
        <f>+I134+D131</f>
        <v>102000</v>
      </c>
      <c r="J131" s="251"/>
      <c r="K131" s="251"/>
      <c r="L131" s="315">
        <f>+L134+$D131</f>
        <v>104000</v>
      </c>
      <c r="M131" s="241"/>
      <c r="N131" s="251"/>
      <c r="O131" s="315">
        <f>+O134+$D131</f>
        <v>107000</v>
      </c>
      <c r="P131" s="241"/>
      <c r="Q131" s="251"/>
      <c r="R131" s="242">
        <f>+R134+$D131</f>
        <v>107000</v>
      </c>
      <c r="S131" s="241"/>
      <c r="T131" s="251"/>
      <c r="U131" s="315">
        <f>+U134+$D131</f>
        <v>104000</v>
      </c>
      <c r="V131" s="241"/>
      <c r="W131" s="251"/>
      <c r="X131" s="316">
        <f>+X134+$D131</f>
        <v>102000</v>
      </c>
      <c r="Y131" s="241"/>
      <c r="Z131" s="251"/>
      <c r="AA131" s="316">
        <f>+AA134+$D131</f>
        <v>107000</v>
      </c>
      <c r="AB131" s="483"/>
      <c r="AC131" s="474"/>
      <c r="AD131" s="322"/>
      <c r="AE131" s="241"/>
      <c r="AF131" s="251"/>
      <c r="AG131" s="316">
        <f>+AG134+$D131</f>
        <v>104000</v>
      </c>
      <c r="AH131" s="241"/>
      <c r="AI131" s="251"/>
      <c r="AJ131" s="316">
        <f>+AJ134+$D131</f>
        <v>107000</v>
      </c>
      <c r="AK131" s="241"/>
      <c r="AL131" s="251"/>
      <c r="AM131" s="316">
        <f>+AM134+$D131</f>
        <v>109000</v>
      </c>
      <c r="AN131" s="241"/>
      <c r="AO131" s="251"/>
      <c r="AP131" s="316">
        <f>+AP134+$D131</f>
        <v>109000</v>
      </c>
      <c r="AQ131" s="251"/>
      <c r="AR131" s="251"/>
      <c r="AS131" s="315">
        <f>+AS134+$D131</f>
        <v>107000</v>
      </c>
      <c r="AT131" s="241"/>
      <c r="AU131" s="251"/>
      <c r="AV131" s="316">
        <f>+AV134+$D131</f>
        <v>104000</v>
      </c>
      <c r="AW131" s="251"/>
      <c r="AX131" s="251"/>
      <c r="AY131" s="316">
        <f>+AY134+$D131</f>
        <v>107000</v>
      </c>
      <c r="AZ131" s="241"/>
      <c r="BA131" s="251"/>
      <c r="BB131" s="242">
        <f>+BB134+$D131</f>
        <v>107000</v>
      </c>
      <c r="BC131" s="545">
        <v>7</v>
      </c>
      <c r="BE131" s="30">
        <f>G132+J132+M132+P132+S132+V132+Y132+AB132+AQ132+AT132+AW132+AZ132+AE132</f>
        <v>616.90000000000009</v>
      </c>
      <c r="BF131" s="31">
        <f>BG131/BE131</f>
        <v>104736.42405576266</v>
      </c>
      <c r="BG131" s="31">
        <f>I130+L130+O130+R130+U130+X130+AA130+AD130+AS130+AV130+AY130+BB130+AG130</f>
        <v>64611900</v>
      </c>
      <c r="BH131" s="23"/>
      <c r="BI131" s="23"/>
      <c r="BJ131" s="23"/>
      <c r="BK131" s="23"/>
      <c r="BL131" s="23"/>
      <c r="BM131" s="23"/>
    </row>
    <row r="132" spans="1:65" s="17" customFormat="1" ht="24" customHeight="1" thickBot="1" x14ac:dyDescent="0.35">
      <c r="A132" s="17">
        <v>3</v>
      </c>
      <c r="D132" s="45"/>
      <c r="E132" s="39"/>
      <c r="F132" s="379"/>
      <c r="G132" s="330">
        <v>66.7</v>
      </c>
      <c r="H132" s="244"/>
      <c r="I132" s="245"/>
      <c r="J132" s="249">
        <v>54.3</v>
      </c>
      <c r="K132" s="244"/>
      <c r="L132" s="253"/>
      <c r="M132" s="249">
        <v>40.4</v>
      </c>
      <c r="N132" s="244"/>
      <c r="O132" s="253"/>
      <c r="P132" s="249">
        <v>40.4</v>
      </c>
      <c r="Q132" s="528"/>
      <c r="R132" s="245"/>
      <c r="S132" s="249">
        <v>54.1</v>
      </c>
      <c r="T132" s="528"/>
      <c r="U132" s="253"/>
      <c r="V132" s="249">
        <v>67.2</v>
      </c>
      <c r="W132" s="244"/>
      <c r="X132" s="245"/>
      <c r="Y132" s="243">
        <v>35.799999999999997</v>
      </c>
      <c r="Z132" s="244"/>
      <c r="AA132" s="245"/>
      <c r="AB132" s="484"/>
      <c r="AC132" s="485"/>
      <c r="AD132" s="486"/>
      <c r="AE132" s="310">
        <v>67.2</v>
      </c>
      <c r="AF132" s="247"/>
      <c r="AG132" s="248"/>
      <c r="AH132" s="310">
        <v>54.1</v>
      </c>
      <c r="AI132" s="247"/>
      <c r="AJ132" s="248"/>
      <c r="AK132" s="310">
        <v>40.4</v>
      </c>
      <c r="AL132" s="247"/>
      <c r="AM132" s="248"/>
      <c r="AN132" s="310">
        <v>40.4</v>
      </c>
      <c r="AO132" s="247"/>
      <c r="AP132" s="248"/>
      <c r="AQ132" s="310">
        <v>54.3</v>
      </c>
      <c r="AR132" s="247"/>
      <c r="AS132" s="289"/>
      <c r="AT132" s="310">
        <v>66.7</v>
      </c>
      <c r="AU132" s="247"/>
      <c r="AV132" s="248"/>
      <c r="AW132" s="310">
        <v>34.9</v>
      </c>
      <c r="AX132" s="247"/>
      <c r="AY132" s="289"/>
      <c r="AZ132" s="310">
        <v>34.9</v>
      </c>
      <c r="BA132" s="314"/>
      <c r="BB132" s="248"/>
      <c r="BC132" s="546"/>
      <c r="BE132" s="30"/>
      <c r="BF132" s="30"/>
      <c r="BG132" s="30"/>
      <c r="BH132" s="23"/>
      <c r="BI132" s="23"/>
      <c r="BJ132" s="23"/>
      <c r="BK132" s="23"/>
      <c r="BL132" s="23"/>
      <c r="BM132" s="23"/>
    </row>
    <row r="133" spans="1:65" s="17" customFormat="1" ht="24" customHeight="1" x14ac:dyDescent="0.3">
      <c r="A133" s="17">
        <v>1</v>
      </c>
      <c r="D133" s="45"/>
      <c r="E133" s="40"/>
      <c r="F133" s="364"/>
      <c r="G133" s="238">
        <v>45</v>
      </c>
      <c r="H133" s="239" t="s">
        <v>57</v>
      </c>
      <c r="I133" s="547">
        <f>I134*G135</f>
        <v>6736700</v>
      </c>
      <c r="J133" s="238">
        <v>46</v>
      </c>
      <c r="K133" s="324" t="s">
        <v>58</v>
      </c>
      <c r="L133" s="547">
        <f>L134*J135</f>
        <v>5592900</v>
      </c>
      <c r="M133" s="288">
        <v>47</v>
      </c>
      <c r="N133" s="239" t="s">
        <v>2</v>
      </c>
      <c r="O133" s="547">
        <f>O134*M135</f>
        <v>4282400</v>
      </c>
      <c r="P133" s="288">
        <v>48</v>
      </c>
      <c r="Q133" s="239" t="s">
        <v>2</v>
      </c>
      <c r="R133" s="547">
        <f>R134*P135</f>
        <v>4282400</v>
      </c>
      <c r="S133" s="329">
        <v>49</v>
      </c>
      <c r="T133" s="239" t="s">
        <v>58</v>
      </c>
      <c r="U133" s="547">
        <f>U134*S135</f>
        <v>5572300</v>
      </c>
      <c r="V133" s="238">
        <v>50</v>
      </c>
      <c r="W133" s="239" t="s">
        <v>57</v>
      </c>
      <c r="X133" s="547">
        <f>X134*V135</f>
        <v>6787200</v>
      </c>
      <c r="Y133" s="288">
        <v>51</v>
      </c>
      <c r="Z133" s="239" t="s">
        <v>59</v>
      </c>
      <c r="AA133" s="240">
        <f>AA134*Y135</f>
        <v>3794799.9999999995</v>
      </c>
      <c r="AB133" s="529">
        <v>36</v>
      </c>
      <c r="AC133" s="543" t="s">
        <v>59</v>
      </c>
      <c r="AD133" s="319">
        <f>AD134*AB135</f>
        <v>0</v>
      </c>
      <c r="AE133" s="238">
        <v>53</v>
      </c>
      <c r="AF133" s="239" t="s">
        <v>57</v>
      </c>
      <c r="AG133" s="293">
        <f>AG134*AE135</f>
        <v>6921600</v>
      </c>
      <c r="AH133" s="238">
        <v>54</v>
      </c>
      <c r="AI133" s="239" t="s">
        <v>58</v>
      </c>
      <c r="AJ133" s="293">
        <f>AJ134*AH135</f>
        <v>5734600</v>
      </c>
      <c r="AK133" s="238">
        <v>55</v>
      </c>
      <c r="AL133" s="239" t="s">
        <v>2</v>
      </c>
      <c r="AM133" s="293">
        <f>AM134*AK135</f>
        <v>4363200</v>
      </c>
      <c r="AN133" s="238">
        <v>56</v>
      </c>
      <c r="AO133" s="239" t="s">
        <v>2</v>
      </c>
      <c r="AP133" s="253">
        <f>AP134*AN135</f>
        <v>4363200</v>
      </c>
      <c r="AQ133" s="238">
        <v>57</v>
      </c>
      <c r="AR133" s="239" t="s">
        <v>58</v>
      </c>
      <c r="AS133" s="547">
        <f>AS134*AQ135</f>
        <v>5755800</v>
      </c>
      <c r="AT133" s="329">
        <v>58</v>
      </c>
      <c r="AU133" s="239" t="s">
        <v>57</v>
      </c>
      <c r="AV133" s="547">
        <f>AV134*AT135</f>
        <v>6870100</v>
      </c>
      <c r="AW133" s="288">
        <v>59</v>
      </c>
      <c r="AX133" s="239" t="s">
        <v>59</v>
      </c>
      <c r="AY133" s="240">
        <f>AY134*AW135</f>
        <v>3699400</v>
      </c>
      <c r="AZ133" s="288">
        <v>60</v>
      </c>
      <c r="BA133" s="441" t="s">
        <v>59</v>
      </c>
      <c r="BB133" s="293">
        <f>BB134*AZ135</f>
        <v>3699400</v>
      </c>
      <c r="BC133" s="548"/>
      <c r="BE133" s="30"/>
      <c r="BF133" s="30"/>
      <c r="BG133" s="30"/>
      <c r="BH133" s="23"/>
      <c r="BI133" s="23"/>
      <c r="BJ133" s="23"/>
      <c r="BK133" s="23"/>
      <c r="BL133" s="23"/>
      <c r="BM133" s="23"/>
    </row>
    <row r="134" spans="1:65" s="17" customFormat="1" ht="24" customHeight="1" x14ac:dyDescent="0.3">
      <c r="A134" s="17">
        <v>2</v>
      </c>
      <c r="D134" s="45">
        <v>1000</v>
      </c>
      <c r="E134" s="40">
        <v>1000</v>
      </c>
      <c r="F134" s="364">
        <v>6</v>
      </c>
      <c r="G134" s="241"/>
      <c r="H134" s="251"/>
      <c r="I134" s="316">
        <f>+I137+$D134</f>
        <v>101000</v>
      </c>
      <c r="J134" s="241"/>
      <c r="K134" s="251"/>
      <c r="L134" s="242">
        <f>+L137+$D134</f>
        <v>103000</v>
      </c>
      <c r="M134" s="251"/>
      <c r="N134" s="251"/>
      <c r="O134" s="317">
        <f>+O137+$D134</f>
        <v>106000</v>
      </c>
      <c r="P134" s="251"/>
      <c r="Q134" s="251"/>
      <c r="R134" s="315">
        <f>+R137+$D134</f>
        <v>106000</v>
      </c>
      <c r="S134" s="488"/>
      <c r="T134" s="251"/>
      <c r="U134" s="315">
        <f>+U137+$D134</f>
        <v>103000</v>
      </c>
      <c r="V134" s="241"/>
      <c r="W134" s="251"/>
      <c r="X134" s="242">
        <f>+X137+$D134</f>
        <v>101000</v>
      </c>
      <c r="Y134" s="251"/>
      <c r="Z134" s="251"/>
      <c r="AA134" s="242">
        <f>+AA137+$D134</f>
        <v>106000</v>
      </c>
      <c r="AB134" s="474"/>
      <c r="AC134" s="474"/>
      <c r="AD134" s="322"/>
      <c r="AE134" s="241"/>
      <c r="AF134" s="251"/>
      <c r="AG134" s="316">
        <f>+AG137+$D134</f>
        <v>103000</v>
      </c>
      <c r="AH134" s="241"/>
      <c r="AI134" s="251"/>
      <c r="AJ134" s="316">
        <f>+AJ137+$D134</f>
        <v>106000</v>
      </c>
      <c r="AK134" s="241"/>
      <c r="AL134" s="251"/>
      <c r="AM134" s="316">
        <f>+AM137+$D134</f>
        <v>108000</v>
      </c>
      <c r="AN134" s="241"/>
      <c r="AO134" s="251"/>
      <c r="AP134" s="318">
        <f>+AP137+$D134</f>
        <v>108000</v>
      </c>
      <c r="AQ134" s="241"/>
      <c r="AR134" s="251"/>
      <c r="AS134" s="315">
        <f>+AS137+$D134</f>
        <v>106000</v>
      </c>
      <c r="AT134" s="488"/>
      <c r="AU134" s="251"/>
      <c r="AV134" s="316">
        <f>+AV137+$D134</f>
        <v>103000</v>
      </c>
      <c r="AW134" s="251"/>
      <c r="AX134" s="251"/>
      <c r="AY134" s="316">
        <f>+AY137+$D134</f>
        <v>106000</v>
      </c>
      <c r="AZ134" s="251"/>
      <c r="BA134" s="251"/>
      <c r="BB134" s="242">
        <f>+BB137+$D134</f>
        <v>106000</v>
      </c>
      <c r="BC134" s="545">
        <v>6</v>
      </c>
      <c r="BE134" s="30">
        <f>G135+J135+M135+P135+S135+V135+Y135+AB135+AQ135+AT135+AW135+AE135+AZ135</f>
        <v>616.90000000000009</v>
      </c>
      <c r="BF134" s="31">
        <f>BG134/BE134</f>
        <v>103736.42405576268</v>
      </c>
      <c r="BG134" s="31">
        <f>I133+L133+O133+R133+U133+X133+AA133+AD133+AS133+AV133+AY133+AG133+BB133</f>
        <v>63995000</v>
      </c>
      <c r="BH134" s="23"/>
      <c r="BI134" s="23"/>
      <c r="BJ134" s="23"/>
      <c r="BK134" s="23"/>
      <c r="BL134" s="23"/>
      <c r="BM134" s="23"/>
    </row>
    <row r="135" spans="1:65" s="17" customFormat="1" ht="24" customHeight="1" thickBot="1" x14ac:dyDescent="0.35">
      <c r="A135" s="17">
        <v>3</v>
      </c>
      <c r="D135" s="45"/>
      <c r="E135" s="40"/>
      <c r="F135" s="379"/>
      <c r="G135" s="310">
        <v>66.7</v>
      </c>
      <c r="H135" s="314"/>
      <c r="I135" s="248"/>
      <c r="J135" s="310">
        <v>54.3</v>
      </c>
      <c r="K135" s="247"/>
      <c r="L135" s="248"/>
      <c r="M135" s="310">
        <v>40.4</v>
      </c>
      <c r="N135" s="247"/>
      <c r="O135" s="404"/>
      <c r="P135" s="310">
        <v>40.4</v>
      </c>
      <c r="Q135" s="247"/>
      <c r="R135" s="289"/>
      <c r="S135" s="310">
        <v>54.1</v>
      </c>
      <c r="T135" s="247"/>
      <c r="U135" s="289"/>
      <c r="V135" s="310">
        <v>67.2</v>
      </c>
      <c r="W135" s="247"/>
      <c r="X135" s="248"/>
      <c r="Y135" s="246">
        <v>35.799999999999997</v>
      </c>
      <c r="Z135" s="549"/>
      <c r="AA135" s="250"/>
      <c r="AB135" s="530"/>
      <c r="AC135" s="485"/>
      <c r="AD135" s="486"/>
      <c r="AE135" s="310">
        <v>67.2</v>
      </c>
      <c r="AF135" s="247"/>
      <c r="AG135" s="248"/>
      <c r="AH135" s="310">
        <v>54.1</v>
      </c>
      <c r="AI135" s="247"/>
      <c r="AJ135" s="248"/>
      <c r="AK135" s="310">
        <v>40.4</v>
      </c>
      <c r="AL135" s="247"/>
      <c r="AM135" s="248"/>
      <c r="AN135" s="310">
        <v>40.4</v>
      </c>
      <c r="AO135" s="247"/>
      <c r="AP135" s="289"/>
      <c r="AQ135" s="310">
        <v>54.3</v>
      </c>
      <c r="AR135" s="247"/>
      <c r="AS135" s="289"/>
      <c r="AT135" s="310">
        <v>66.7</v>
      </c>
      <c r="AU135" s="247"/>
      <c r="AV135" s="404"/>
      <c r="AW135" s="310">
        <v>34.9</v>
      </c>
      <c r="AX135" s="314"/>
      <c r="AY135" s="248"/>
      <c r="AZ135" s="396">
        <v>34.9</v>
      </c>
      <c r="BA135" s="247"/>
      <c r="BB135" s="248"/>
      <c r="BC135" s="546"/>
      <c r="BE135" s="30"/>
      <c r="BF135" s="30"/>
      <c r="BG135" s="30"/>
      <c r="BH135" s="23"/>
      <c r="BI135" s="23"/>
      <c r="BJ135" s="23"/>
      <c r="BK135" s="23"/>
      <c r="BL135" s="23"/>
      <c r="BM135" s="23"/>
    </row>
    <row r="136" spans="1:65" s="17" customFormat="1" ht="24" customHeight="1" x14ac:dyDescent="0.3">
      <c r="A136" s="17">
        <v>1</v>
      </c>
      <c r="D136" s="45"/>
      <c r="E136" s="40"/>
      <c r="F136" s="364"/>
      <c r="G136" s="330">
        <v>29</v>
      </c>
      <c r="H136" s="441" t="s">
        <v>57</v>
      </c>
      <c r="I136" s="293">
        <f>I137*G138</f>
        <v>6670000</v>
      </c>
      <c r="J136" s="249">
        <v>30</v>
      </c>
      <c r="K136" s="327" t="s">
        <v>58</v>
      </c>
      <c r="L136" s="293">
        <f>L137*J138</f>
        <v>5538600</v>
      </c>
      <c r="M136" s="249">
        <v>31</v>
      </c>
      <c r="N136" s="441" t="s">
        <v>2</v>
      </c>
      <c r="O136" s="293">
        <f>O137*M138</f>
        <v>4242000</v>
      </c>
      <c r="P136" s="249">
        <v>32</v>
      </c>
      <c r="Q136" s="441" t="s">
        <v>2</v>
      </c>
      <c r="R136" s="293">
        <f>R137*P138</f>
        <v>4242000</v>
      </c>
      <c r="S136" s="249">
        <v>33</v>
      </c>
      <c r="T136" s="441" t="s">
        <v>58</v>
      </c>
      <c r="U136" s="293">
        <f>U137*S138</f>
        <v>5518200</v>
      </c>
      <c r="V136" s="249">
        <v>34</v>
      </c>
      <c r="W136" s="441" t="s">
        <v>57</v>
      </c>
      <c r="X136" s="293">
        <f>X137*V138</f>
        <v>6720000</v>
      </c>
      <c r="Y136" s="249">
        <v>35</v>
      </c>
      <c r="Z136" s="441" t="s">
        <v>59</v>
      </c>
      <c r="AA136" s="293">
        <f>AA137*Y138</f>
        <v>3758999.9999999995</v>
      </c>
      <c r="AB136" s="529">
        <v>36</v>
      </c>
      <c r="AC136" s="543" t="s">
        <v>59</v>
      </c>
      <c r="AD136" s="403">
        <f>AD137*AB138</f>
        <v>0</v>
      </c>
      <c r="AE136" s="238">
        <v>37</v>
      </c>
      <c r="AF136" s="239" t="s">
        <v>57</v>
      </c>
      <c r="AG136" s="293">
        <f>AG137*AE138</f>
        <v>6854400</v>
      </c>
      <c r="AH136" s="238">
        <v>38</v>
      </c>
      <c r="AI136" s="239" t="s">
        <v>58</v>
      </c>
      <c r="AJ136" s="293">
        <f>AJ137*AH138</f>
        <v>5680500</v>
      </c>
      <c r="AK136" s="238">
        <v>39</v>
      </c>
      <c r="AL136" s="239" t="s">
        <v>2</v>
      </c>
      <c r="AM136" s="293">
        <f>AM137*AK138</f>
        <v>4322800</v>
      </c>
      <c r="AN136" s="238">
        <v>40</v>
      </c>
      <c r="AO136" s="239" t="s">
        <v>2</v>
      </c>
      <c r="AP136" s="293">
        <f>AP137*AN138</f>
        <v>4322800</v>
      </c>
      <c r="AQ136" s="249">
        <v>41</v>
      </c>
      <c r="AR136" s="441" t="s">
        <v>58</v>
      </c>
      <c r="AS136" s="293">
        <f>AS137*AQ138</f>
        <v>5701500</v>
      </c>
      <c r="AT136" s="249">
        <v>42</v>
      </c>
      <c r="AU136" s="441" t="s">
        <v>57</v>
      </c>
      <c r="AV136" s="293">
        <f>AV137*AT138</f>
        <v>6803400</v>
      </c>
      <c r="AW136" s="249">
        <v>43</v>
      </c>
      <c r="AX136" s="441" t="s">
        <v>59</v>
      </c>
      <c r="AY136" s="293">
        <f>AY137*AW138</f>
        <v>3664500</v>
      </c>
      <c r="AZ136" s="238">
        <v>44</v>
      </c>
      <c r="BA136" s="239" t="s">
        <v>59</v>
      </c>
      <c r="BB136" s="293">
        <f>BB137*AZ138</f>
        <v>3664500</v>
      </c>
      <c r="BC136" s="548"/>
      <c r="BE136" s="30"/>
      <c r="BF136" s="30"/>
      <c r="BG136" s="30"/>
      <c r="BH136" s="23"/>
      <c r="BI136" s="23"/>
      <c r="BJ136" s="23"/>
      <c r="BK136" s="23"/>
      <c r="BL136" s="23"/>
      <c r="BM136" s="23"/>
    </row>
    <row r="137" spans="1:65" s="17" customFormat="1" ht="24" customHeight="1" x14ac:dyDescent="0.3">
      <c r="A137" s="17">
        <v>2</v>
      </c>
      <c r="D137" s="45">
        <v>0</v>
      </c>
      <c r="E137" s="40">
        <v>1000</v>
      </c>
      <c r="F137" s="364">
        <v>5</v>
      </c>
      <c r="G137" s="488"/>
      <c r="H137" s="251"/>
      <c r="I137" s="318">
        <v>100000</v>
      </c>
      <c r="J137" s="241"/>
      <c r="K137" s="251"/>
      <c r="L137" s="242">
        <v>102000</v>
      </c>
      <c r="M137" s="241"/>
      <c r="N137" s="251"/>
      <c r="O137" s="242">
        <v>105000</v>
      </c>
      <c r="P137" s="241"/>
      <c r="Q137" s="251"/>
      <c r="R137" s="242">
        <v>105000</v>
      </c>
      <c r="S137" s="241"/>
      <c r="T137" s="251"/>
      <c r="U137" s="242">
        <v>102000</v>
      </c>
      <c r="V137" s="241"/>
      <c r="W137" s="251"/>
      <c r="X137" s="316">
        <v>100000</v>
      </c>
      <c r="Y137" s="241"/>
      <c r="Z137" s="251"/>
      <c r="AA137" s="242">
        <v>105000</v>
      </c>
      <c r="AB137" s="474"/>
      <c r="AC137" s="474"/>
      <c r="AD137" s="323"/>
      <c r="AE137" s="241"/>
      <c r="AF137" s="251"/>
      <c r="AG137" s="316">
        <v>102000</v>
      </c>
      <c r="AH137" s="241"/>
      <c r="AI137" s="251"/>
      <c r="AJ137" s="242">
        <v>105000</v>
      </c>
      <c r="AK137" s="241"/>
      <c r="AL137" s="251"/>
      <c r="AM137" s="316">
        <v>107000</v>
      </c>
      <c r="AN137" s="241"/>
      <c r="AO137" s="251"/>
      <c r="AP137" s="242">
        <v>107000</v>
      </c>
      <c r="AQ137" s="241"/>
      <c r="AR137" s="251"/>
      <c r="AS137" s="316">
        <v>105000</v>
      </c>
      <c r="AT137" s="241"/>
      <c r="AU137" s="251"/>
      <c r="AV137" s="316">
        <v>102000</v>
      </c>
      <c r="AW137" s="241"/>
      <c r="AX137" s="251"/>
      <c r="AY137" s="242">
        <v>105000</v>
      </c>
      <c r="AZ137" s="241"/>
      <c r="BA137" s="251"/>
      <c r="BB137" s="242">
        <v>105000</v>
      </c>
      <c r="BC137" s="545">
        <v>5</v>
      </c>
      <c r="BE137" s="30">
        <f>G138+J138+M138+P138+S138+V138+Y138+AB138+AQ138+AT138+AW138+AE138+AZ138</f>
        <v>616.90000000000009</v>
      </c>
      <c r="BF137" s="31">
        <f>BG137/BE137</f>
        <v>102736.42405576268</v>
      </c>
      <c r="BG137" s="31">
        <f>I136+L136+O136+R136+U136+X136+AA136+AD136+AS136+AV136+AY136+AG136+BB136</f>
        <v>63378100</v>
      </c>
      <c r="BH137" s="23"/>
      <c r="BI137" s="23"/>
      <c r="BJ137" s="23"/>
      <c r="BK137" s="23"/>
      <c r="BL137" s="23"/>
      <c r="BM137" s="23"/>
    </row>
    <row r="138" spans="1:65" s="17" customFormat="1" ht="24" customHeight="1" thickBot="1" x14ac:dyDescent="0.35">
      <c r="A138" s="17">
        <v>3</v>
      </c>
      <c r="D138" s="45"/>
      <c r="E138" s="40"/>
      <c r="F138" s="379"/>
      <c r="G138" s="522">
        <v>66.7</v>
      </c>
      <c r="H138" s="525"/>
      <c r="I138" s="289"/>
      <c r="J138" s="310">
        <v>54.3</v>
      </c>
      <c r="K138" s="247"/>
      <c r="L138" s="248"/>
      <c r="M138" s="310">
        <v>40.4</v>
      </c>
      <c r="N138" s="247"/>
      <c r="O138" s="248"/>
      <c r="P138" s="310">
        <v>40.4</v>
      </c>
      <c r="Q138" s="247"/>
      <c r="R138" s="248"/>
      <c r="S138" s="310">
        <v>54.1</v>
      </c>
      <c r="T138" s="247"/>
      <c r="U138" s="248"/>
      <c r="V138" s="310">
        <v>67.2</v>
      </c>
      <c r="W138" s="247"/>
      <c r="X138" s="248"/>
      <c r="Y138" s="246">
        <v>35.799999999999997</v>
      </c>
      <c r="Z138" s="247"/>
      <c r="AA138" s="250"/>
      <c r="AB138" s="530"/>
      <c r="AC138" s="485"/>
      <c r="AD138" s="539"/>
      <c r="AE138" s="310">
        <v>67.2</v>
      </c>
      <c r="AF138" s="247"/>
      <c r="AG138" s="248"/>
      <c r="AH138" s="310">
        <v>54.1</v>
      </c>
      <c r="AI138" s="247"/>
      <c r="AJ138" s="248"/>
      <c r="AK138" s="310">
        <v>40.4</v>
      </c>
      <c r="AL138" s="247"/>
      <c r="AM138" s="248"/>
      <c r="AN138" s="310">
        <v>40.4</v>
      </c>
      <c r="AO138" s="247"/>
      <c r="AP138" s="248"/>
      <c r="AQ138" s="310">
        <v>54.3</v>
      </c>
      <c r="AR138" s="247"/>
      <c r="AS138" s="248"/>
      <c r="AT138" s="310">
        <v>66.7</v>
      </c>
      <c r="AU138" s="247"/>
      <c r="AV138" s="248"/>
      <c r="AW138" s="310">
        <v>34.9</v>
      </c>
      <c r="AX138" s="247"/>
      <c r="AY138" s="248"/>
      <c r="AZ138" s="310">
        <v>34.9</v>
      </c>
      <c r="BA138" s="247"/>
      <c r="BB138" s="248"/>
      <c r="BC138" s="546"/>
      <c r="BE138" s="30"/>
      <c r="BF138" s="30"/>
      <c r="BG138" s="30"/>
      <c r="BH138" s="23"/>
      <c r="BJ138" s="23"/>
      <c r="BK138" s="23"/>
      <c r="BL138" s="23"/>
      <c r="BM138" s="23"/>
    </row>
    <row r="139" spans="1:65" s="17" customFormat="1" ht="24" customHeight="1" x14ac:dyDescent="0.3">
      <c r="A139" s="17">
        <v>1</v>
      </c>
      <c r="D139" s="45"/>
      <c r="E139" s="40"/>
      <c r="F139" s="364"/>
      <c r="G139" s="330">
        <v>13</v>
      </c>
      <c r="H139" s="239" t="s">
        <v>57</v>
      </c>
      <c r="I139" s="294">
        <f>I140*G141</f>
        <v>6603300</v>
      </c>
      <c r="J139" s="249">
        <v>14</v>
      </c>
      <c r="K139" s="327" t="s">
        <v>58</v>
      </c>
      <c r="L139" s="293">
        <f>L140*J141</f>
        <v>5484300</v>
      </c>
      <c r="M139" s="249">
        <v>15</v>
      </c>
      <c r="N139" s="441" t="s">
        <v>2</v>
      </c>
      <c r="O139" s="293">
        <f>O140*M141</f>
        <v>4201600</v>
      </c>
      <c r="P139" s="290">
        <v>16</v>
      </c>
      <c r="Q139" s="441" t="s">
        <v>2</v>
      </c>
      <c r="R139" s="293">
        <f>R140*P141</f>
        <v>4201600</v>
      </c>
      <c r="S139" s="249">
        <v>17</v>
      </c>
      <c r="T139" s="441" t="s">
        <v>58</v>
      </c>
      <c r="U139" s="293">
        <f>U140*S141</f>
        <v>5464100</v>
      </c>
      <c r="V139" s="290">
        <v>18</v>
      </c>
      <c r="W139" s="441" t="s">
        <v>57</v>
      </c>
      <c r="X139" s="293">
        <f>X140*V141</f>
        <v>6652800</v>
      </c>
      <c r="Y139" s="330">
        <v>19</v>
      </c>
      <c r="Z139" s="441" t="s">
        <v>59</v>
      </c>
      <c r="AA139" s="293">
        <f>AA140*Y141</f>
        <v>3723199.9999999995</v>
      </c>
      <c r="AB139" s="550">
        <v>20</v>
      </c>
      <c r="AC139" s="543" t="s">
        <v>59</v>
      </c>
      <c r="AD139" s="319">
        <f>AD140*AB141</f>
        <v>0</v>
      </c>
      <c r="AE139" s="249">
        <v>21</v>
      </c>
      <c r="AF139" s="441" t="s">
        <v>57</v>
      </c>
      <c r="AG139" s="293">
        <f>AG140*AE141</f>
        <v>6787200</v>
      </c>
      <c r="AH139" s="290">
        <v>22</v>
      </c>
      <c r="AI139" s="441" t="s">
        <v>58</v>
      </c>
      <c r="AJ139" s="293">
        <f>AJ140*AH141</f>
        <v>5626400</v>
      </c>
      <c r="AK139" s="249">
        <v>23</v>
      </c>
      <c r="AL139" s="441" t="s">
        <v>2</v>
      </c>
      <c r="AM139" s="293">
        <f>AM140*AK141</f>
        <v>4282400</v>
      </c>
      <c r="AN139" s="290">
        <v>24</v>
      </c>
      <c r="AO139" s="441" t="s">
        <v>2</v>
      </c>
      <c r="AP139" s="293">
        <f>AP140*AN141</f>
        <v>4282400</v>
      </c>
      <c r="AQ139" s="249">
        <v>25</v>
      </c>
      <c r="AR139" s="441" t="s">
        <v>58</v>
      </c>
      <c r="AS139" s="293">
        <f>AS140*AQ141</f>
        <v>5647200</v>
      </c>
      <c r="AT139" s="330">
        <v>26</v>
      </c>
      <c r="AU139" s="441" t="s">
        <v>57</v>
      </c>
      <c r="AV139" s="293">
        <f>AV140*AT141</f>
        <v>6736700</v>
      </c>
      <c r="AW139" s="290">
        <v>27</v>
      </c>
      <c r="AX139" s="441" t="s">
        <v>59</v>
      </c>
      <c r="AY139" s="293">
        <f>AY140*AW141</f>
        <v>3629600</v>
      </c>
      <c r="AZ139" s="330">
        <v>28</v>
      </c>
      <c r="BA139" s="441" t="s">
        <v>59</v>
      </c>
      <c r="BB139" s="293">
        <f>BB140*AZ141</f>
        <v>3629600</v>
      </c>
      <c r="BC139" s="548"/>
      <c r="BE139" s="30"/>
      <c r="BF139" s="30"/>
      <c r="BG139" s="30"/>
      <c r="BH139" s="23"/>
      <c r="BI139" s="23"/>
      <c r="BJ139" s="23"/>
      <c r="BK139" s="23"/>
      <c r="BL139" s="23"/>
      <c r="BM139" s="23"/>
    </row>
    <row r="140" spans="1:65" s="17" customFormat="1" ht="24" customHeight="1" x14ac:dyDescent="0.4">
      <c r="A140" s="17">
        <v>2</v>
      </c>
      <c r="D140" s="45">
        <v>-1000</v>
      </c>
      <c r="E140" s="40">
        <v>1000</v>
      </c>
      <c r="F140" s="364">
        <v>4</v>
      </c>
      <c r="G140" s="488"/>
      <c r="H140" s="251"/>
      <c r="I140" s="315">
        <f>+I137+$D140</f>
        <v>99000</v>
      </c>
      <c r="J140" s="241"/>
      <c r="K140" s="251"/>
      <c r="L140" s="315">
        <f>+L137+$D140</f>
        <v>101000</v>
      </c>
      <c r="M140" s="241"/>
      <c r="N140" s="251"/>
      <c r="O140" s="316">
        <f>+O137+$D140</f>
        <v>104000</v>
      </c>
      <c r="P140" s="251"/>
      <c r="Q140" s="251"/>
      <c r="R140" s="315">
        <f>+R137+$D140</f>
        <v>104000</v>
      </c>
      <c r="S140" s="241"/>
      <c r="T140" s="251"/>
      <c r="U140" s="242">
        <f>+U137+$D140</f>
        <v>101000</v>
      </c>
      <c r="V140" s="251"/>
      <c r="W140" s="251"/>
      <c r="X140" s="316">
        <f>+X137+$D140</f>
        <v>99000</v>
      </c>
      <c r="Y140" s="488"/>
      <c r="Z140" s="251"/>
      <c r="AA140" s="242">
        <f>+AA137+$D140</f>
        <v>104000</v>
      </c>
      <c r="AB140" s="483"/>
      <c r="AC140" s="474"/>
      <c r="AD140" s="322"/>
      <c r="AE140" s="241"/>
      <c r="AF140" s="251"/>
      <c r="AG140" s="316">
        <f>+AG137+$D140</f>
        <v>101000</v>
      </c>
      <c r="AH140" s="251"/>
      <c r="AI140" s="251"/>
      <c r="AJ140" s="315">
        <f>+AJ137+$D140</f>
        <v>104000</v>
      </c>
      <c r="AK140" s="241"/>
      <c r="AL140" s="251"/>
      <c r="AM140" s="316">
        <f>+AM137+$D140</f>
        <v>106000</v>
      </c>
      <c r="AN140" s="251"/>
      <c r="AO140" s="251"/>
      <c r="AP140" s="315">
        <f>+AP137+$D140</f>
        <v>106000</v>
      </c>
      <c r="AQ140" s="241"/>
      <c r="AR140" s="251"/>
      <c r="AS140" s="316">
        <f>+AS137+$D140</f>
        <v>104000</v>
      </c>
      <c r="AT140" s="488"/>
      <c r="AU140" s="251"/>
      <c r="AV140" s="316">
        <f>+AV137+$D140</f>
        <v>101000</v>
      </c>
      <c r="AW140" s="251"/>
      <c r="AX140" s="251"/>
      <c r="AY140" s="315">
        <f>+AY137+$D140</f>
        <v>104000</v>
      </c>
      <c r="AZ140" s="488"/>
      <c r="BA140" s="251"/>
      <c r="BB140" s="317">
        <f>+BB137+$D140</f>
        <v>104000</v>
      </c>
      <c r="BC140" s="545">
        <v>4</v>
      </c>
      <c r="BE140" s="30">
        <f>G141+J141+M141+P141+S141+V141+Y141+AB141+AQ141+AT141+AW141+AZ141+AE141</f>
        <v>648.20000000000005</v>
      </c>
      <c r="BF140" s="31">
        <f>BG140/BE140</f>
        <v>96823.81980870101</v>
      </c>
      <c r="BG140" s="31">
        <f>I139+L139+O139+R139+U139+X139+AA139+AD139+AS139+AV139+AY139+BB139+AG139</f>
        <v>62761200</v>
      </c>
      <c r="BH140" s="311"/>
      <c r="BI140" s="270"/>
      <c r="BJ140" s="270"/>
      <c r="BK140" s="270"/>
      <c r="BL140" s="270"/>
      <c r="BM140" s="23"/>
    </row>
    <row r="141" spans="1:65" s="17" customFormat="1" ht="24" customHeight="1" thickBot="1" x14ac:dyDescent="0.35">
      <c r="A141" s="17">
        <v>3</v>
      </c>
      <c r="D141" s="45"/>
      <c r="E141" s="40"/>
      <c r="F141" s="365"/>
      <c r="G141" s="350">
        <v>66.7</v>
      </c>
      <c r="H141" s="360"/>
      <c r="I141" s="358"/>
      <c r="J141" s="353">
        <v>54.3</v>
      </c>
      <c r="K141" s="360"/>
      <c r="L141" s="358"/>
      <c r="M141" s="353">
        <v>40.4</v>
      </c>
      <c r="N141" s="551"/>
      <c r="O141" s="357"/>
      <c r="P141" s="394">
        <v>40.4</v>
      </c>
      <c r="Q141" s="360"/>
      <c r="R141" s="358"/>
      <c r="S141" s="353">
        <v>54.1</v>
      </c>
      <c r="T141" s="360"/>
      <c r="U141" s="357"/>
      <c r="V141" s="394">
        <v>67.2</v>
      </c>
      <c r="W141" s="360"/>
      <c r="X141" s="358"/>
      <c r="Y141" s="350">
        <v>35.799999999999997</v>
      </c>
      <c r="Z141" s="360"/>
      <c r="AA141" s="359"/>
      <c r="AB141" s="552">
        <v>31.3</v>
      </c>
      <c r="AC141" s="553"/>
      <c r="AD141" s="554"/>
      <c r="AE141" s="353">
        <v>67.2</v>
      </c>
      <c r="AF141" s="360"/>
      <c r="AG141" s="357"/>
      <c r="AH141" s="394">
        <v>54.1</v>
      </c>
      <c r="AI141" s="360"/>
      <c r="AJ141" s="358"/>
      <c r="AK141" s="353">
        <v>40.4</v>
      </c>
      <c r="AL141" s="360"/>
      <c r="AM141" s="357"/>
      <c r="AN141" s="394">
        <v>40.4</v>
      </c>
      <c r="AO141" s="360"/>
      <c r="AP141" s="358"/>
      <c r="AQ141" s="353">
        <v>54.3</v>
      </c>
      <c r="AR141" s="360"/>
      <c r="AS141" s="357"/>
      <c r="AT141" s="350">
        <v>66.7</v>
      </c>
      <c r="AU141" s="360"/>
      <c r="AV141" s="361"/>
      <c r="AW141" s="394">
        <v>34.9</v>
      </c>
      <c r="AX141" s="360"/>
      <c r="AY141" s="358"/>
      <c r="AZ141" s="350">
        <v>34.9</v>
      </c>
      <c r="BA141" s="551"/>
      <c r="BB141" s="361"/>
      <c r="BC141" s="555"/>
      <c r="BE141" s="30"/>
      <c r="BF141" s="30"/>
      <c r="BG141" s="30"/>
      <c r="BH141" s="23"/>
      <c r="BI141" s="23"/>
      <c r="BJ141" s="23"/>
      <c r="BK141" s="23"/>
      <c r="BL141" s="23"/>
      <c r="BM141" s="23"/>
    </row>
    <row r="142" spans="1:65" s="17" customFormat="1" ht="24" customHeight="1" thickTop="1" x14ac:dyDescent="0.3">
      <c r="A142" s="17">
        <v>1</v>
      </c>
      <c r="D142" s="45"/>
      <c r="E142" s="40"/>
      <c r="F142" s="354"/>
      <c r="G142" s="249">
        <v>1</v>
      </c>
      <c r="H142" s="441" t="s">
        <v>57</v>
      </c>
      <c r="I142" s="245">
        <f>I143*G144</f>
        <v>6469900</v>
      </c>
      <c r="J142" s="446"/>
      <c r="K142" s="446"/>
      <c r="L142" s="254"/>
      <c r="M142" s="500"/>
      <c r="N142" s="446"/>
      <c r="O142" s="254"/>
      <c r="P142" s="500"/>
      <c r="Q142" s="446"/>
      <c r="R142" s="254"/>
      <c r="S142" s="501"/>
      <c r="T142" s="446"/>
      <c r="U142" s="254"/>
      <c r="V142" s="481">
        <v>2</v>
      </c>
      <c r="W142" s="482"/>
      <c r="X142" s="320"/>
      <c r="Y142" s="330">
        <v>3</v>
      </c>
      <c r="Z142" s="441" t="s">
        <v>59</v>
      </c>
      <c r="AA142" s="293">
        <f>AA143*Y144</f>
        <v>3651599.9999999995</v>
      </c>
      <c r="AB142" s="481">
        <v>4</v>
      </c>
      <c r="AC142" s="482" t="s">
        <v>59</v>
      </c>
      <c r="AD142" s="320"/>
      <c r="AE142" s="330">
        <v>5</v>
      </c>
      <c r="AF142" s="441" t="s">
        <v>57</v>
      </c>
      <c r="AG142" s="293">
        <f>AG143*AE144</f>
        <v>6652800</v>
      </c>
      <c r="AH142" s="290">
        <v>6</v>
      </c>
      <c r="AI142" s="441" t="s">
        <v>58</v>
      </c>
      <c r="AJ142" s="293">
        <f>AJ143*AH144</f>
        <v>5518200</v>
      </c>
      <c r="AK142" s="249">
        <v>7</v>
      </c>
      <c r="AL142" s="441" t="s">
        <v>2</v>
      </c>
      <c r="AM142" s="293">
        <f>AM143*AK144</f>
        <v>4201600</v>
      </c>
      <c r="AN142" s="290">
        <v>8</v>
      </c>
      <c r="AO142" s="441" t="s">
        <v>2</v>
      </c>
      <c r="AP142" s="293">
        <f>AP143*AN144</f>
        <v>4201600</v>
      </c>
      <c r="AQ142" s="249">
        <v>9</v>
      </c>
      <c r="AR142" s="441" t="s">
        <v>58</v>
      </c>
      <c r="AS142" s="293">
        <f>AS143*AQ144</f>
        <v>5538600</v>
      </c>
      <c r="AT142" s="330">
        <v>10</v>
      </c>
      <c r="AU142" s="441" t="s">
        <v>57</v>
      </c>
      <c r="AV142" s="293">
        <f>AV143*AT144</f>
        <v>6623100.0000000009</v>
      </c>
      <c r="AW142" s="249">
        <v>11</v>
      </c>
      <c r="AX142" s="441" t="s">
        <v>59</v>
      </c>
      <c r="AY142" s="293">
        <f>AY143*AW144</f>
        <v>3559800</v>
      </c>
      <c r="AZ142" s="249">
        <v>12</v>
      </c>
      <c r="BA142" s="441" t="s">
        <v>59</v>
      </c>
      <c r="BB142" s="293">
        <f>BB143*AZ144</f>
        <v>3559800</v>
      </c>
      <c r="BC142" s="556"/>
      <c r="BE142" s="30"/>
      <c r="BF142" s="30"/>
      <c r="BG142" s="30"/>
      <c r="BH142" s="23"/>
      <c r="BI142" s="23"/>
      <c r="BJ142" s="23"/>
      <c r="BK142" s="23"/>
      <c r="BL142" s="23"/>
      <c r="BM142" s="23"/>
    </row>
    <row r="143" spans="1:65" s="17" customFormat="1" ht="24" customHeight="1" x14ac:dyDescent="0.3">
      <c r="A143" s="17">
        <v>2</v>
      </c>
      <c r="D143" s="45">
        <v>-2000</v>
      </c>
      <c r="E143" s="40">
        <v>5000</v>
      </c>
      <c r="F143" s="354">
        <v>3</v>
      </c>
      <c r="G143" s="241"/>
      <c r="H143" s="251"/>
      <c r="I143" s="316">
        <f>+I140+$D143</f>
        <v>97000</v>
      </c>
      <c r="J143" s="446"/>
      <c r="K143" s="446"/>
      <c r="L143" s="254"/>
      <c r="M143" s="500"/>
      <c r="N143" s="446"/>
      <c r="O143" s="254"/>
      <c r="P143" s="500"/>
      <c r="Q143" s="446"/>
      <c r="R143" s="254"/>
      <c r="S143" s="501"/>
      <c r="T143" s="501"/>
      <c r="U143" s="254"/>
      <c r="V143" s="483"/>
      <c r="W143" s="474"/>
      <c r="X143" s="322"/>
      <c r="Y143" s="488"/>
      <c r="Z143" s="251"/>
      <c r="AA143" s="317">
        <f>+AA140+$D143</f>
        <v>102000</v>
      </c>
      <c r="AB143" s="483"/>
      <c r="AC143" s="474"/>
      <c r="AD143" s="322"/>
      <c r="AE143" s="488"/>
      <c r="AF143" s="251"/>
      <c r="AG143" s="316">
        <f>+AG140+$D143</f>
        <v>99000</v>
      </c>
      <c r="AH143" s="251"/>
      <c r="AI143" s="251"/>
      <c r="AJ143" s="315">
        <f>+AJ140+$D143</f>
        <v>102000</v>
      </c>
      <c r="AK143" s="241"/>
      <c r="AL143" s="251"/>
      <c r="AM143" s="316">
        <f>+AM140+$D143</f>
        <v>104000</v>
      </c>
      <c r="AN143" s="251"/>
      <c r="AO143" s="251"/>
      <c r="AP143" s="315">
        <f>+AP140+$D143</f>
        <v>104000</v>
      </c>
      <c r="AQ143" s="241"/>
      <c r="AR143" s="251"/>
      <c r="AS143" s="316">
        <f>+AS140+$D143</f>
        <v>102000</v>
      </c>
      <c r="AT143" s="488"/>
      <c r="AU143" s="251"/>
      <c r="AV143" s="318">
        <f>+AV140+$D143</f>
        <v>99000</v>
      </c>
      <c r="AW143" s="241"/>
      <c r="AX143" s="251"/>
      <c r="AY143" s="242">
        <f>+AY140+$D143</f>
        <v>102000</v>
      </c>
      <c r="AZ143" s="405"/>
      <c r="BA143" s="251"/>
      <c r="BB143" s="242">
        <f>+BB140+$D143</f>
        <v>102000</v>
      </c>
      <c r="BC143" s="556">
        <v>3</v>
      </c>
      <c r="BE143" s="30">
        <f>G144+J144+M144+P144+S144+V144+Y144+AB144+AQ144+AT144+AW144+AZ144+AE144</f>
        <v>392</v>
      </c>
      <c r="BF143" s="31">
        <f>BG143/BE143</f>
        <v>91978.571428571435</v>
      </c>
      <c r="BG143" s="31">
        <f>I142+L142+O142+R142+U142+X142+AA142+AD142+AS142+AV142+AY142+BB142+AG142</f>
        <v>36055600</v>
      </c>
      <c r="BH143" s="23"/>
      <c r="BI143" s="23"/>
      <c r="BJ143" s="23"/>
      <c r="BK143" s="23"/>
      <c r="BL143" s="23"/>
      <c r="BM143" s="23"/>
    </row>
    <row r="144" spans="1:65" s="17" customFormat="1" ht="24" customHeight="1" thickBot="1" x14ac:dyDescent="0.35">
      <c r="A144" s="17">
        <v>3</v>
      </c>
      <c r="D144" s="45"/>
      <c r="E144" s="40"/>
      <c r="F144" s="355"/>
      <c r="G144" s="310">
        <v>66.7</v>
      </c>
      <c r="H144" s="247"/>
      <c r="I144" s="248"/>
      <c r="J144" s="557"/>
      <c r="K144" s="558"/>
      <c r="L144" s="256"/>
      <c r="M144" s="559"/>
      <c r="N144" s="558"/>
      <c r="O144" s="560"/>
      <c r="P144" s="559"/>
      <c r="Q144" s="558"/>
      <c r="R144" s="256"/>
      <c r="S144" s="561"/>
      <c r="T144" s="562"/>
      <c r="U144" s="563"/>
      <c r="V144" s="484"/>
      <c r="W144" s="485"/>
      <c r="X144" s="486"/>
      <c r="Y144" s="522">
        <v>35.799999999999997</v>
      </c>
      <c r="Z144" s="525"/>
      <c r="AA144" s="296"/>
      <c r="AB144" s="484">
        <v>31.3</v>
      </c>
      <c r="AC144" s="485"/>
      <c r="AD144" s="486"/>
      <c r="AE144" s="522">
        <v>67.2</v>
      </c>
      <c r="AF144" s="525"/>
      <c r="AG144" s="296"/>
      <c r="AH144" s="564">
        <v>54.1</v>
      </c>
      <c r="AI144" s="525"/>
      <c r="AJ144" s="295"/>
      <c r="AK144" s="310">
        <v>40.4</v>
      </c>
      <c r="AL144" s="247"/>
      <c r="AM144" s="248"/>
      <c r="AN144" s="564">
        <v>40.4</v>
      </c>
      <c r="AO144" s="525"/>
      <c r="AP144" s="295"/>
      <c r="AQ144" s="246">
        <v>54.3</v>
      </c>
      <c r="AR144" s="247"/>
      <c r="AS144" s="248"/>
      <c r="AT144" s="522">
        <v>66.900000000000006</v>
      </c>
      <c r="AU144" s="525"/>
      <c r="AV144" s="295"/>
      <c r="AW144" s="310">
        <v>34.9</v>
      </c>
      <c r="AX144" s="247"/>
      <c r="AY144" s="248"/>
      <c r="AZ144" s="310">
        <v>34.9</v>
      </c>
      <c r="BA144" s="247"/>
      <c r="BB144" s="250"/>
      <c r="BC144" s="565"/>
      <c r="BE144" s="30"/>
      <c r="BF144" s="30"/>
      <c r="BG144" s="30"/>
      <c r="BH144" s="23"/>
      <c r="BI144" s="23"/>
      <c r="BJ144" s="23"/>
      <c r="BK144" s="23"/>
      <c r="BL144" s="23"/>
      <c r="BM144" s="23"/>
    </row>
    <row r="145" spans="1:65" s="17" customFormat="1" ht="24" customHeight="1" x14ac:dyDescent="0.3">
      <c r="A145" s="17">
        <v>1</v>
      </c>
      <c r="D145" s="45"/>
      <c r="E145" s="40"/>
      <c r="F145" s="124"/>
      <c r="G145" s="500"/>
      <c r="H145" s="446"/>
      <c r="I145" s="254"/>
      <c r="J145" s="500"/>
      <c r="K145" s="446"/>
      <c r="L145" s="254"/>
      <c r="M145" s="500"/>
      <c r="N145" s="446"/>
      <c r="O145" s="254"/>
      <c r="P145" s="500"/>
      <c r="Q145" s="446"/>
      <c r="R145" s="254"/>
      <c r="S145" s="501"/>
      <c r="T145" s="446"/>
      <c r="U145" s="254"/>
      <c r="V145" s="566"/>
      <c r="W145" s="567"/>
      <c r="X145" s="568"/>
      <c r="Y145" s="566"/>
      <c r="Z145" s="567"/>
      <c r="AA145" s="568"/>
      <c r="AB145" s="566"/>
      <c r="AC145" s="567"/>
      <c r="AD145" s="568"/>
      <c r="AE145" s="569"/>
      <c r="AF145" s="567"/>
      <c r="AG145" s="568"/>
      <c r="AH145" s="566"/>
      <c r="AI145" s="567"/>
      <c r="AJ145" s="568"/>
      <c r="AK145" s="566"/>
      <c r="AL145" s="567"/>
      <c r="AM145" s="568"/>
      <c r="AN145" s="566"/>
      <c r="AO145" s="567"/>
      <c r="AP145" s="568"/>
      <c r="AQ145" s="566"/>
      <c r="AR145" s="567"/>
      <c r="AS145" s="568"/>
      <c r="AT145" s="566"/>
      <c r="AU145" s="567"/>
      <c r="AV145" s="568"/>
      <c r="AW145" s="500"/>
      <c r="AX145" s="446"/>
      <c r="AY145" s="254"/>
      <c r="AZ145" s="500"/>
      <c r="BA145" s="446"/>
      <c r="BB145" s="254"/>
      <c r="BC145" s="570"/>
      <c r="BE145" s="30"/>
      <c r="BF145" s="30"/>
      <c r="BG145" s="30"/>
      <c r="BH145" s="23"/>
      <c r="BI145" s="23"/>
      <c r="BJ145" s="23"/>
      <c r="BK145" s="23"/>
      <c r="BL145" s="23"/>
      <c r="BM145" s="23"/>
    </row>
    <row r="146" spans="1:65" s="17" customFormat="1" ht="24" customHeight="1" x14ac:dyDescent="0.3">
      <c r="A146" s="17">
        <v>2</v>
      </c>
      <c r="D146" s="45"/>
      <c r="E146" s="40"/>
      <c r="F146" s="124">
        <v>2</v>
      </c>
      <c r="G146" s="500"/>
      <c r="H146" s="446"/>
      <c r="I146" s="254"/>
      <c r="J146" s="500"/>
      <c r="K146" s="446"/>
      <c r="L146" s="254"/>
      <c r="M146" s="500"/>
      <c r="N146" s="446"/>
      <c r="O146" s="254"/>
      <c r="P146" s="500"/>
      <c r="Q146" s="446"/>
      <c r="R146" s="254"/>
      <c r="S146" s="501"/>
      <c r="T146" s="501"/>
      <c r="U146" s="254"/>
      <c r="V146" s="500"/>
      <c r="W146" s="446"/>
      <c r="X146" s="254"/>
      <c r="Y146" s="500"/>
      <c r="Z146" s="446"/>
      <c r="AA146" s="254"/>
      <c r="AB146" s="500"/>
      <c r="AC146" s="446"/>
      <c r="AD146" s="254"/>
      <c r="AE146" s="501"/>
      <c r="AF146" s="501"/>
      <c r="AG146" s="254"/>
      <c r="AH146" s="500"/>
      <c r="AI146" s="446"/>
      <c r="AJ146" s="254"/>
      <c r="AK146" s="500"/>
      <c r="AL146" s="446"/>
      <c r="AM146" s="254"/>
      <c r="AN146" s="500"/>
      <c r="AO146" s="446"/>
      <c r="AP146" s="254"/>
      <c r="AQ146" s="500"/>
      <c r="AR146" s="446"/>
      <c r="AS146" s="254"/>
      <c r="AT146" s="500"/>
      <c r="AU146" s="446"/>
      <c r="AV146" s="254"/>
      <c r="AW146" s="571"/>
      <c r="AX146" s="416"/>
      <c r="AY146" s="572"/>
      <c r="AZ146" s="571"/>
      <c r="BA146" s="416"/>
      <c r="BB146" s="572"/>
      <c r="BC146" s="255">
        <v>2</v>
      </c>
      <c r="BE146" s="30">
        <f>G147+J147+M147+P147+S147+V147+Y147+AB147+AQ147+AT147+AW147+AZ147+AE147</f>
        <v>0</v>
      </c>
      <c r="BF146" s="31" t="e">
        <f>BG146/BE146</f>
        <v>#DIV/0!</v>
      </c>
      <c r="BG146" s="31">
        <f>I145+L145+O145+R145+U145+X145+AA145+AD145+AS145+AV145+AY145+BB145+AG145</f>
        <v>0</v>
      </c>
      <c r="BH146" s="23"/>
      <c r="BI146" s="23"/>
      <c r="BJ146" s="23"/>
      <c r="BK146" s="23"/>
      <c r="BL146" s="23"/>
      <c r="BM146" s="23"/>
    </row>
    <row r="147" spans="1:65" s="17" customFormat="1" ht="24" customHeight="1" x14ac:dyDescent="0.3">
      <c r="A147" s="17">
        <v>3</v>
      </c>
      <c r="D147" s="45"/>
      <c r="E147" s="40"/>
      <c r="F147" s="131"/>
      <c r="G147" s="559"/>
      <c r="H147" s="557"/>
      <c r="I147" s="256"/>
      <c r="J147" s="559"/>
      <c r="K147" s="558"/>
      <c r="L147" s="256"/>
      <c r="M147" s="559"/>
      <c r="N147" s="558"/>
      <c r="O147" s="560"/>
      <c r="P147" s="559"/>
      <c r="Q147" s="558"/>
      <c r="R147" s="256"/>
      <c r="S147" s="561"/>
      <c r="T147" s="562"/>
      <c r="U147" s="563"/>
      <c r="V147" s="559"/>
      <c r="W147" s="558"/>
      <c r="X147" s="256"/>
      <c r="Y147" s="559"/>
      <c r="Z147" s="558"/>
      <c r="AA147" s="560"/>
      <c r="AB147" s="559"/>
      <c r="AC147" s="558"/>
      <c r="AD147" s="256"/>
      <c r="AE147" s="561"/>
      <c r="AF147" s="562"/>
      <c r="AG147" s="563"/>
      <c r="AH147" s="559"/>
      <c r="AI147" s="558"/>
      <c r="AJ147" s="560"/>
      <c r="AK147" s="559"/>
      <c r="AL147" s="558"/>
      <c r="AM147" s="560"/>
      <c r="AN147" s="559"/>
      <c r="AO147" s="558"/>
      <c r="AP147" s="560"/>
      <c r="AQ147" s="559"/>
      <c r="AR147" s="558"/>
      <c r="AS147" s="560"/>
      <c r="AT147" s="559"/>
      <c r="AU147" s="558"/>
      <c r="AV147" s="256"/>
      <c r="AW147" s="559"/>
      <c r="AX147" s="573"/>
      <c r="AY147" s="256"/>
      <c r="AZ147" s="559"/>
      <c r="BA147" s="573"/>
      <c r="BB147" s="256"/>
      <c r="BC147" s="257"/>
      <c r="BE147" s="30"/>
      <c r="BF147" s="30"/>
      <c r="BG147" s="30"/>
      <c r="BH147" s="23"/>
      <c r="BI147" s="23"/>
      <c r="BJ147" s="23"/>
      <c r="BK147" s="23"/>
      <c r="BL147" s="23"/>
      <c r="BM147" s="23"/>
    </row>
    <row r="148" spans="1:65" s="17" customFormat="1" ht="24" customHeight="1" x14ac:dyDescent="0.3">
      <c r="A148" s="17">
        <v>1</v>
      </c>
      <c r="D148" s="45"/>
      <c r="E148" s="39"/>
      <c r="F148" s="124"/>
      <c r="G148" s="500"/>
      <c r="H148" s="446"/>
      <c r="I148" s="254"/>
      <c r="J148" s="500"/>
      <c r="K148" s="446"/>
      <c r="L148" s="254"/>
      <c r="M148" s="500"/>
      <c r="N148" s="446"/>
      <c r="O148" s="254"/>
      <c r="P148" s="500"/>
      <c r="Q148" s="446"/>
      <c r="R148" s="254"/>
      <c r="S148" s="501"/>
      <c r="T148" s="446"/>
      <c r="U148" s="254"/>
      <c r="V148" s="566"/>
      <c r="W148" s="567"/>
      <c r="X148" s="568"/>
      <c r="Y148" s="566"/>
      <c r="Z148" s="567"/>
      <c r="AA148" s="568"/>
      <c r="AB148" s="566"/>
      <c r="AC148" s="567"/>
      <c r="AD148" s="568"/>
      <c r="AE148" s="569"/>
      <c r="AF148" s="567"/>
      <c r="AG148" s="568"/>
      <c r="AH148" s="566"/>
      <c r="AI148" s="567"/>
      <c r="AJ148" s="568"/>
      <c r="AK148" s="566"/>
      <c r="AL148" s="567"/>
      <c r="AM148" s="568"/>
      <c r="AN148" s="566"/>
      <c r="AO148" s="567"/>
      <c r="AP148" s="568"/>
      <c r="AQ148" s="566"/>
      <c r="AR148" s="567"/>
      <c r="AS148" s="568"/>
      <c r="AT148" s="566"/>
      <c r="AU148" s="567"/>
      <c r="AV148" s="568"/>
      <c r="AW148" s="500"/>
      <c r="AX148" s="446"/>
      <c r="AY148" s="254"/>
      <c r="AZ148" s="500"/>
      <c r="BA148" s="446"/>
      <c r="BB148" s="254"/>
      <c r="BC148" s="255"/>
      <c r="BE148" s="30"/>
      <c r="BF148" s="30"/>
      <c r="BG148" s="30"/>
      <c r="BH148" s="23"/>
      <c r="BI148" s="23"/>
      <c r="BJ148" s="23"/>
      <c r="BK148" s="23"/>
      <c r="BL148" s="23"/>
      <c r="BM148" s="23"/>
    </row>
    <row r="149" spans="1:65" s="17" customFormat="1" ht="24" customHeight="1" x14ac:dyDescent="0.3">
      <c r="A149" s="17">
        <v>2</v>
      </c>
      <c r="D149" s="45"/>
      <c r="E149" s="39"/>
      <c r="F149" s="124">
        <v>1</v>
      </c>
      <c r="G149" s="500"/>
      <c r="H149" s="446"/>
      <c r="I149" s="254"/>
      <c r="J149" s="500"/>
      <c r="K149" s="446"/>
      <c r="L149" s="254"/>
      <c r="M149" s="500"/>
      <c r="N149" s="446"/>
      <c r="O149" s="254"/>
      <c r="P149" s="500"/>
      <c r="Q149" s="446"/>
      <c r="R149" s="254"/>
      <c r="S149" s="501"/>
      <c r="T149" s="501"/>
      <c r="U149" s="254"/>
      <c r="V149" s="500"/>
      <c r="W149" s="446"/>
      <c r="X149" s="254"/>
      <c r="Y149" s="500"/>
      <c r="Z149" s="446"/>
      <c r="AA149" s="254"/>
      <c r="AB149" s="500"/>
      <c r="AC149" s="446"/>
      <c r="AD149" s="254"/>
      <c r="AE149" s="501"/>
      <c r="AF149" s="501"/>
      <c r="AG149" s="254"/>
      <c r="AH149" s="500"/>
      <c r="AI149" s="446"/>
      <c r="AJ149" s="254"/>
      <c r="AK149" s="500"/>
      <c r="AL149" s="446"/>
      <c r="AM149" s="254"/>
      <c r="AN149" s="500"/>
      <c r="AO149" s="446"/>
      <c r="AP149" s="254"/>
      <c r="AQ149" s="500"/>
      <c r="AR149" s="446"/>
      <c r="AS149" s="254"/>
      <c r="AT149" s="500"/>
      <c r="AU149" s="446"/>
      <c r="AV149" s="254"/>
      <c r="AW149" s="571"/>
      <c r="AX149" s="416"/>
      <c r="AY149" s="572"/>
      <c r="AZ149" s="571"/>
      <c r="BA149" s="416"/>
      <c r="BB149" s="572"/>
      <c r="BC149" s="255">
        <v>1</v>
      </c>
      <c r="BE149" s="30"/>
      <c r="BF149" s="30"/>
      <c r="BG149" s="30"/>
      <c r="BH149" s="23"/>
      <c r="BI149" s="23"/>
      <c r="BJ149" s="23"/>
      <c r="BK149" s="23"/>
      <c r="BL149" s="23"/>
      <c r="BM149" s="23"/>
    </row>
    <row r="150" spans="1:65" s="17" customFormat="1" ht="24" customHeight="1" x14ac:dyDescent="0.3">
      <c r="A150" s="17">
        <v>3</v>
      </c>
      <c r="D150" s="45"/>
      <c r="E150" s="29"/>
      <c r="F150" s="131"/>
      <c r="G150" s="559"/>
      <c r="H150" s="557"/>
      <c r="I150" s="256"/>
      <c r="J150" s="559"/>
      <c r="K150" s="558"/>
      <c r="L150" s="256"/>
      <c r="M150" s="559"/>
      <c r="N150" s="558"/>
      <c r="O150" s="560"/>
      <c r="P150" s="559"/>
      <c r="Q150" s="558"/>
      <c r="R150" s="256"/>
      <c r="S150" s="561"/>
      <c r="T150" s="562"/>
      <c r="U150" s="563"/>
      <c r="V150" s="559"/>
      <c r="W150" s="558"/>
      <c r="X150" s="256"/>
      <c r="Y150" s="559"/>
      <c r="Z150" s="558"/>
      <c r="AA150" s="560"/>
      <c r="AB150" s="559"/>
      <c r="AC150" s="558"/>
      <c r="AD150" s="256"/>
      <c r="AE150" s="561"/>
      <c r="AF150" s="562"/>
      <c r="AG150" s="563"/>
      <c r="AH150" s="559"/>
      <c r="AI150" s="558"/>
      <c r="AJ150" s="560"/>
      <c r="AK150" s="559"/>
      <c r="AL150" s="558"/>
      <c r="AM150" s="560"/>
      <c r="AN150" s="559"/>
      <c r="AO150" s="558"/>
      <c r="AP150" s="560"/>
      <c r="AQ150" s="559"/>
      <c r="AR150" s="558"/>
      <c r="AS150" s="560"/>
      <c r="AT150" s="559"/>
      <c r="AU150" s="558"/>
      <c r="AV150" s="256"/>
      <c r="AW150" s="559"/>
      <c r="AX150" s="573"/>
      <c r="AY150" s="256"/>
      <c r="AZ150" s="559"/>
      <c r="BA150" s="573"/>
      <c r="BB150" s="256"/>
      <c r="BC150" s="257"/>
      <c r="BE150" s="30"/>
      <c r="BF150" s="30"/>
      <c r="BG150" s="30"/>
      <c r="BH150" s="23"/>
      <c r="BI150" s="23"/>
      <c r="BJ150" s="23"/>
      <c r="BK150" s="23"/>
      <c r="BL150" s="23"/>
      <c r="BM150" s="23"/>
    </row>
    <row r="151" spans="1:65" s="17" customFormat="1" ht="43.5" customHeight="1" x14ac:dyDescent="0.35">
      <c r="D151" s="45"/>
      <c r="E151" s="29"/>
      <c r="F151" s="669" t="s">
        <v>51</v>
      </c>
      <c r="G151" s="670"/>
      <c r="H151" s="670"/>
      <c r="I151" s="631">
        <f>+(G144+G141+G138+G135+G117+G114+G120+G123+G126+G129+G132+G111+G108+G105+G102+G99+G96+G93+G90+G87+G84+G78+G75+G72+G69+G66+G63+G60+G57+G54+G51+G48+G45+G42+G39+G36+G33+G30+G27+G24+G21+G18+G15)/43</f>
        <v>66.941860465116335</v>
      </c>
      <c r="J151" s="662">
        <f>+(J84+J96+J99+J114+J135+J138+J141+J120+J123+J126+J129+J132+J111+J108+J105+J102+J93+J90+J87+J78+J75+J72+J69+J117+J66+J63+J60+J57+J54+J51+J48+J45+J42+J39+J36+J33+J30+J27+J24+J21+J18+J15)/42</f>
        <v>54.269047619047605</v>
      </c>
      <c r="K151" s="663"/>
      <c r="L151" s="664"/>
      <c r="M151" s="662">
        <f>+(M84+M96+M99+M114+M135+M138+M141+M120+M123+M126+M129+M132+M111+M108+M105+M102+M93+M90+M87+M78+M75+M72+M69+M117+M66+M63+M60+M57+M54+M51+M48+M45+M42+M39+M36+M33+M30+M27+M24+M21+M18+M15)/42</f>
        <v>40.40952380952384</v>
      </c>
      <c r="N151" s="663"/>
      <c r="O151" s="664"/>
      <c r="P151" s="662">
        <f>+(P84+P96+P99+P114+P135+P138+P141+P120+P123+P126+P129+P132+P111+P108+P105+P102+P93+P90+P87+P78+P75+P72+P69+P117+P66+P63+P60+P57+P54+P51+P48+P45+P42+P39+P36+P33+P30+P27+P24+P21)/40</f>
        <v>40.415000000000035</v>
      </c>
      <c r="Q151" s="663"/>
      <c r="R151" s="664"/>
      <c r="S151" s="662">
        <f>+(S84+S96+S99+S114+S135+S138+S141+S120+S123+S126+S129+S132+S111+S108+S105+S102+S93+S90+S87+S78+S75+S72+S69+S117+S66+S63+S60+S57+S54+S51+S48+S45+S42+S39+S36+S33+S30+S27+S24+S21+S18+S15)/42</f>
        <v>54.069047619047609</v>
      </c>
      <c r="T151" s="663"/>
      <c r="U151" s="664"/>
      <c r="V151" s="662">
        <f>+(V84+V96+V99+V114+V135+V138+V141+V120+V123+V126+V129+V132+V111+V108+V105+V102+V93+V90+V87+V78+V75+V72+V69+V117+V66+V63+V60+V57+V54+V51+V48+V45+V42+V39+V36+V33+V30+V27+V24+V21+V18+V15+V81)/43</f>
        <v>67.346511627907034</v>
      </c>
      <c r="W151" s="663"/>
      <c r="X151" s="664"/>
      <c r="Y151" s="662">
        <f>+(Y84+Y96+Y99+Y114+Y135+Y138+Y141+Y120+Y123+Y126+Y129+Y132+Y111+Y108+Y105+Y102+Y93+Y90+Y87+Y78+Y75+Y72+Y69+Y117+Y66+Y63+Y60+Y57+Y54+Y51+Y48+Y45+Y42+Y39+Y36+Y33+Y30+Y27+Y24+Y21+Y144)/41</f>
        <v>35.71707317073168</v>
      </c>
      <c r="Z151" s="663"/>
      <c r="AA151" s="664"/>
      <c r="AB151" s="666">
        <f>+(0)/1</f>
        <v>0</v>
      </c>
      <c r="AC151" s="666"/>
      <c r="AD151" s="666"/>
      <c r="AE151" s="662">
        <f>+(AE84+AE96+AE99+AE114+AE135+AE138+AE141+AE120+AE123+AE126+AE129+AE132+AE111+AE108+AE105+AE102+AE93+AE90+AE87+AE78+AE75+AE72+AE69+AE117+AE66+AE63+AE60+AE57+AE54+AE51+AE48+AE45+AE42+AE39+AE36+AE33+AE30+AE27+AE24+AE21+AE18+AE15+AE81+AE144)/44</f>
        <v>67.343181818181861</v>
      </c>
      <c r="AF151" s="663"/>
      <c r="AG151" s="664"/>
      <c r="AH151" s="662">
        <f>+(AH84+AH96+AH99+AH114+AH135+AH138+AH141+AH120+AH123+AH126+AH129+AH132+AH111+AH108+AH105+AH102+AH93+AH90+AH87+AH78+AH75+AH72+AH69+AH117+AH66+AH63+AH60+AH57+AH54+AH51+AH48+AH45+AH42+AH39+AH36+AH33+AH30+AH27+AH24+AH21+AH18+AH15+AH81+AH144)/44</f>
        <v>54.059090909090898</v>
      </c>
      <c r="AI151" s="663"/>
      <c r="AJ151" s="664"/>
      <c r="AK151" s="662">
        <f>+(AK84+AK96+AK99+AK114+AK135+AK138+AK141+AK120+AK123+AK126+AK129+AK132+AK111+AK108+AK105+AK102+AK93+AK90+AK87+AK78+AK75+AK72+AK69+AK117+AK66+AK63+AK60+AK57+AK54+AK51+AK48+AK45+AK42+AK39+AK36+AK33+AK30+AK27+AK24+AK21+AK18+AK15+AK144)/43</f>
        <v>40.418604651162831</v>
      </c>
      <c r="AL151" s="663"/>
      <c r="AM151" s="664"/>
      <c r="AN151" s="662">
        <f>+(AN84+AN96+AN99+AN114+AN135+AN138+AN141+AN120+AN123+AN126+AN129+AN132+AN111+AN108+AN105+AN102+AN93+AN90+AN87+AN78+AN75+AN72+AN69+AN117+AN66+AN63+AN60+AN57+AN54+AN51+AN48+AN45+AN42+AN39+AN36+AN33+AN30+AN27+AN24+AN21+AN18+AN15+AN81+AN144)/44</f>
        <v>40.4136363636364</v>
      </c>
      <c r="AO151" s="663"/>
      <c r="AP151" s="664"/>
      <c r="AQ151" s="662">
        <f>+(AQ84+AQ96+AQ99+AQ114+AQ135+AQ138+AQ141+AQ120+AQ123+AQ126+AQ129+AQ132+AQ111+AQ108+AQ105+AQ102+AQ93+AQ90+AQ87+AQ78+AQ75+AQ72+AQ69+AQ117+AQ66+AQ63+AQ60+AQ57+AQ54+AQ51+AQ48+AQ45+AQ42+AQ39+AQ36+AQ33+AQ30+AQ27+AQ24+AQ21+AQ18+AQ15+AQ81+AQ144)/44</f>
        <v>54.259090909090901</v>
      </c>
      <c r="AR151" s="663"/>
      <c r="AS151" s="664"/>
      <c r="AT151" s="662">
        <f>+(AT84+AT96+AT99+AT114+AT135+AT138+AT141+AT120+AT123+AT126+AT129+AT132+AT111+AT108+AT105+AT102+AT93+AT90+AT87+AT78+AT75+AT72+AT69+AT117+AT66+AT63+AT60+AT57+AT54+AT51+AT48+AT45+AT42+AT39+AT36+AT33+AT30+AT27+AT24+AT21+AT18+AT15+AT81+AT144)/44</f>
        <v>66.913636363636414</v>
      </c>
      <c r="AU151" s="663"/>
      <c r="AV151" s="664"/>
      <c r="AW151" s="662">
        <f>+(AW84+AW96+AW99+AW114+AW135+AW138+AW141+AW120+AW123+AW126+AW129+AW132+AW111+AW108+AW105+AW102+AW93+AW90+AW87+AW78+AW75+AW72+AW69+AW117+AW66+AW63+AW60+AW57+AW54+AW51+AW48+AW45+AW42+AW39+AW36+AW33+AW30+AW27+AW24+AW21+AW144)/41</f>
        <v>34.775609756097545</v>
      </c>
      <c r="AX151" s="663"/>
      <c r="AY151" s="664"/>
      <c r="AZ151" s="662">
        <f>+(AZ84+AZ96+AZ99+AZ114+AZ135+AZ138+AZ141+AZ120+AZ123+AZ126+AZ129+AZ132+AZ111+AZ108+AZ105+AZ102+AZ93+AZ90+AZ87+AZ78+AZ75+AZ72+AZ69+AZ117+AZ66+AZ63+AZ60+AZ57+AZ54+AZ51+AZ48+AZ45+AZ42+AZ39+AZ36+AZ33+AZ30+AZ27+AZ24+AZ21+AZ144)/41</f>
        <v>34.775609756097545</v>
      </c>
      <c r="BA151" s="663"/>
      <c r="BB151" s="664"/>
      <c r="BC151" s="64"/>
      <c r="BE151" s="30"/>
      <c r="BF151" s="30"/>
      <c r="BG151" s="30"/>
      <c r="BH151" s="23"/>
      <c r="BI151" s="23"/>
      <c r="BJ151" s="23"/>
      <c r="BK151" s="23"/>
      <c r="BL151" s="23"/>
      <c r="BM151" s="23"/>
    </row>
    <row r="152" spans="1:65" s="17" customFormat="1" ht="70.5" customHeight="1" x14ac:dyDescent="0.35">
      <c r="D152" s="45"/>
      <c r="E152" s="29"/>
      <c r="F152" s="656" t="s">
        <v>37</v>
      </c>
      <c r="G152" s="657"/>
      <c r="H152" s="657"/>
      <c r="I152" s="630">
        <f>+G81+G84+G96+G99+G114+G117+G135+G138+G141+G144+G72+G120+G123+G126+G129+G132+G111+G108+G105+G102+G93+G90+G87+G78+G75+G69+G66+G63+G60+G57+G54+G51+G48+G45+G42+G39+G36+G33+G30+G27+G24+G21+G18+G15</f>
        <v>2878.5000000000023</v>
      </c>
      <c r="J152" s="662">
        <f>+SUM(J69+J84+J96+J99+J114+J135+J138+J141+J117+J72+J132+J129+J126+J123+J120+J111+J108+J105+J102+J93+J90+J87+J78+J75+J66+J63+J60+J57+J54+J51+J48+J45+J42+J39+J36+J33+J30+J27+J24+J21+J18+J15)</f>
        <v>2279.2999999999993</v>
      </c>
      <c r="K152" s="663"/>
      <c r="L152" s="664"/>
      <c r="M152" s="662">
        <f>+SUM(M69+M84+M96+M99+M114+M135+M138+M141+M117+M72+M132+M129+M126+M123+M120+M111+M108+M105+M102+M93+M90+M87+M78+M75+M66+M63+M60+M57+M54+M51+M48+M45+M42+M39+M36+M33+M30+M27+M24+M21+M18+M15)</f>
        <v>1697.2000000000014</v>
      </c>
      <c r="N152" s="663"/>
      <c r="O152" s="664"/>
      <c r="P152" s="662">
        <f>+SUM(P69+P84+P96+P99+P114+P135+P138+P141+P117+P72+P132+P129+P126+P123+P120+P111+P108+P105+P102+P93+P90+P87+P78+P75+P66+P63+P60+P57+P54+P51+P48+P45+P42+P39+P36+P33+P30+P27+P24+P21)</f>
        <v>1616.6000000000013</v>
      </c>
      <c r="Q152" s="663"/>
      <c r="R152" s="664"/>
      <c r="S152" s="662">
        <f>+SUM(S69+S84+S96+S99+S114+S135+S138+S141+S117+S72+S132+S129+S126+S123+S120+S111+S108+S105+S102+S93+S90+S87+S78+S75+S66+S63+S60+S57+S54+S51+S48+S45+S42+S39+S36+S33+S30+S27+S24+S21+S18+S15)</f>
        <v>2270.8999999999996</v>
      </c>
      <c r="T152" s="663"/>
      <c r="U152" s="664"/>
      <c r="V152" s="662">
        <f>+SUM(V69+V84+V96+V99+V114+V135+V138+V141+V117+V72+V132+V129+V126+V123+V120+V111+V108+V105+V102+V93+V90+V87+V78+V75+V66+V63+V60+V57+V54+V51+V48+V45+V42+V39+V36+V33+V30+V27+V24+V21+V18+V15+V81)</f>
        <v>2895.9000000000024</v>
      </c>
      <c r="W152" s="663"/>
      <c r="X152" s="664"/>
      <c r="Y152" s="662">
        <f>+SUM(Y69+Y84+Y96+Y99+Y114+Y135+Y138+Y141+Y117+Y72+Y132+Y129+Y126+Y123+Y120+Y111+Y108+Y105+Y102+Y93+Y90+Y87+Y78+Y75+Y66+Y63+Y60+Y57+Y54+Y51+Y48+Y45+Y42+Y39+Y36+Y33+Y30+Y27+Y24+Y21+Y144)</f>
        <v>1464.3999999999987</v>
      </c>
      <c r="Z152" s="663"/>
      <c r="AA152" s="664"/>
      <c r="AB152" s="665">
        <f>0</f>
        <v>0</v>
      </c>
      <c r="AC152" s="665"/>
      <c r="AD152" s="665"/>
      <c r="AE152" s="662">
        <f>+SUM(AE69+AE84+AE96+AE99+AE114+AE135+AE138+AE141+AE117+AE72+AE132+AE129+AE126+AE123+AE120+AE111+AE108+AE105+AE102+AE93+AE90+AE87+AE78+AE75+AE66+AE63+AE60+AE57+AE54+AE51+AE48+AE45+AE42+AE39+AE36+AE33+AE30+AE27+AE24+AE21+AE18+AE15+AE81+AE144)</f>
        <v>2963.1000000000022</v>
      </c>
      <c r="AF152" s="663"/>
      <c r="AG152" s="664"/>
      <c r="AH152" s="662">
        <f>+SUM(AH69+AH84+AH96+AH99+AH114+AH135+AH138+AH141+AH117+AH72+AH132+AH129+AH126+AH123+AH120+AH111+AH108+AH105+AH102+AH93+AH90+AH87+AH78+AH75+AH66+AH63+AH60+AH57+AH54+AH51+AH48+AH45+AH42+AH39+AH36+AH33+AH30+AH27+AH24+AH21+AH18+AH15+AH81+AH144)</f>
        <v>2378.5999999999995</v>
      </c>
      <c r="AI152" s="663"/>
      <c r="AJ152" s="664"/>
      <c r="AK152" s="662">
        <f>+SUM(AK69+AK84+AK96+AK99+AK114+AK135+AK138+AK141+AK117+AK72+AK132+AK129+AK126+AK123+AK120+AK111+AK108+AK105+AK102+AK93+AK90+AK87+AK78+AK75+AK66+AK63+AK60+AK57+AK54+AK51+AK48+AK45+AK42+AK39+AK36+AK33+AK30+AK27+AK24+AK21+AK18+AK15+AK144)</f>
        <v>1738.0000000000016</v>
      </c>
      <c r="AL152" s="663"/>
      <c r="AM152" s="664"/>
      <c r="AN152" s="662">
        <f>+SUM(AN69+AN84+AN96+AN99+AN114+AN135+AN138+AN141+AN117+AN72+AN132+AN129+AN126+AN123+AN120+AN111+AN108+AN105+AN102+AN93+AN90+AN87+AN78+AN75+AN66+AN63+AN60+AN57+AN54+AN51+AN48+AN45+AN42+AN39+AN36+AN33+AN30+AN27+AN24+AN21+AN18+AN15+AN81+AN144)</f>
        <v>1778.2000000000016</v>
      </c>
      <c r="AO152" s="663"/>
      <c r="AP152" s="664"/>
      <c r="AQ152" s="662">
        <f>+SUM(AQ69+AQ84+AQ96+AQ99+AQ114+AQ135+AQ138+AQ141+AQ117+AQ72+AQ132+AQ129+AQ126+AQ123+AQ120+AQ111+AQ108+AQ105+AQ102+AQ93+AQ90+AQ87+AQ78+AQ75+AQ66+AQ63+AQ60+AQ57+AQ54+AQ51+AQ48+AQ45+AQ42+AQ39+AQ36+AQ33+AQ30+AQ27+AQ24+AQ21+AQ18+AQ15+AQ81+AQ144)</f>
        <v>2387.3999999999996</v>
      </c>
      <c r="AR152" s="663"/>
      <c r="AS152" s="664"/>
      <c r="AT152" s="662">
        <f>+SUM(AT69+AT84+AT96+AT99+AT114+AT135+AT138+AT141+AT117+AT72+AT132+AT129+AT126+AT123+AT120+AT111+AT108+AT105+AT102+AT93+AT90+AT87+AT78+AT75+AT66+AT63+AT60+AT57+AT54+AT51+AT48+AT45+AT42+AT39+AT36+AT33+AT30+AT27+AT24+AT21+AT18+AT15+AT81+AT144)</f>
        <v>2944.2000000000021</v>
      </c>
      <c r="AU152" s="663"/>
      <c r="AV152" s="664"/>
      <c r="AW152" s="662">
        <f>+SUM(AW69+AW84+AW96+AW99+AW114+AW135+AW138+AW141+AW117+AW72+AW132+AW129+AW126+AW123+AW120+AW111+AW108+AW105+AW102+AW93+AW90+AW87+AW78+AW75+AW66+AW63+AW60+AW57+AW54+AW51+AW48+AW45+AW42+AW39+AW36+AW33+AW30+AW27+AW24+AW21+AW144)</f>
        <v>1425.7999999999993</v>
      </c>
      <c r="AX152" s="663"/>
      <c r="AY152" s="664"/>
      <c r="AZ152" s="662">
        <f>+SUM(AZ69+AZ84+AZ96+AZ99+AZ114+AZ135+AZ138+AZ141+AZ117+AZ72+AZ132+AZ129+AZ126+AZ123+AZ120+AZ111+AZ108+AZ105+AZ102+AZ93+AZ90+AZ87+AZ78+AZ75+AZ66+AZ63+AZ60+AZ57+AZ54+AZ51+AZ48+AZ45+AZ42+AZ39+AZ36+AZ33+AZ30+AZ27+AZ24+AZ21+AZ144)</f>
        <v>1425.7999999999993</v>
      </c>
      <c r="BA152" s="663"/>
      <c r="BB152" s="664"/>
      <c r="BC152" s="64"/>
      <c r="BE152" s="30"/>
      <c r="BF152" s="30"/>
      <c r="BG152" s="30"/>
      <c r="BH152" s="23"/>
      <c r="BI152" s="23"/>
      <c r="BJ152" s="23"/>
      <c r="BK152" s="23"/>
      <c r="BL152" s="23"/>
      <c r="BM152" s="23"/>
    </row>
    <row r="153" spans="1:65" s="17" customFormat="1" ht="69.75" customHeight="1" x14ac:dyDescent="0.35">
      <c r="D153" s="45"/>
      <c r="E153" s="29"/>
      <c r="F153" s="656" t="s">
        <v>35</v>
      </c>
      <c r="G153" s="657"/>
      <c r="H153" s="657"/>
      <c r="I153" s="630">
        <f>0</f>
        <v>0</v>
      </c>
      <c r="J153" s="662">
        <f>0</f>
        <v>0</v>
      </c>
      <c r="K153" s="663"/>
      <c r="L153" s="664"/>
      <c r="M153" s="662">
        <f>0</f>
        <v>0</v>
      </c>
      <c r="N153" s="663"/>
      <c r="O153" s="664"/>
      <c r="P153" s="662">
        <f>0</f>
        <v>0</v>
      </c>
      <c r="Q153" s="663"/>
      <c r="R153" s="664"/>
      <c r="S153" s="662">
        <f>0</f>
        <v>0</v>
      </c>
      <c r="T153" s="663"/>
      <c r="U153" s="664"/>
      <c r="V153" s="662">
        <f>0</f>
        <v>0</v>
      </c>
      <c r="W153" s="663"/>
      <c r="X153" s="664"/>
      <c r="Y153" s="662">
        <f>0</f>
        <v>0</v>
      </c>
      <c r="Z153" s="663"/>
      <c r="AA153" s="664"/>
      <c r="AB153" s="665">
        <f>0</f>
        <v>0</v>
      </c>
      <c r="AC153" s="665"/>
      <c r="AD153" s="665"/>
      <c r="AE153" s="662">
        <f>0</f>
        <v>0</v>
      </c>
      <c r="AF153" s="663"/>
      <c r="AG153" s="664"/>
      <c r="AH153" s="662">
        <f>0</f>
        <v>0</v>
      </c>
      <c r="AI153" s="663"/>
      <c r="AJ153" s="664"/>
      <c r="AK153" s="662">
        <f>0</f>
        <v>0</v>
      </c>
      <c r="AL153" s="663"/>
      <c r="AM153" s="664"/>
      <c r="AN153" s="662">
        <f>0</f>
        <v>0</v>
      </c>
      <c r="AO153" s="663"/>
      <c r="AP153" s="664"/>
      <c r="AQ153" s="662">
        <f>0</f>
        <v>0</v>
      </c>
      <c r="AR153" s="663"/>
      <c r="AS153" s="664"/>
      <c r="AT153" s="662">
        <f>0</f>
        <v>0</v>
      </c>
      <c r="AU153" s="663"/>
      <c r="AV153" s="664"/>
      <c r="AW153" s="662">
        <f>0</f>
        <v>0</v>
      </c>
      <c r="AX153" s="663"/>
      <c r="AY153" s="664"/>
      <c r="AZ153" s="662">
        <f>0</f>
        <v>0</v>
      </c>
      <c r="BA153" s="663"/>
      <c r="BB153" s="664"/>
      <c r="BC153" s="64"/>
      <c r="BE153" s="30"/>
      <c r="BF153" s="30"/>
      <c r="BG153" s="30"/>
      <c r="BH153" s="23"/>
      <c r="BI153" s="23"/>
      <c r="BJ153" s="23"/>
      <c r="BK153" s="23"/>
      <c r="BL153" s="23"/>
      <c r="BM153" s="23"/>
    </row>
    <row r="154" spans="1:65" s="17" customFormat="1" ht="76.5" customHeight="1" x14ac:dyDescent="0.35">
      <c r="D154" s="45"/>
      <c r="E154" s="29"/>
      <c r="F154" s="656" t="s">
        <v>36</v>
      </c>
      <c r="G154" s="657"/>
      <c r="H154" s="657"/>
      <c r="I154" s="630">
        <f>+I152-I153</f>
        <v>2878.5000000000023</v>
      </c>
      <c r="J154" s="662">
        <f>+J152-J153</f>
        <v>2279.2999999999993</v>
      </c>
      <c r="K154" s="663"/>
      <c r="L154" s="664"/>
      <c r="M154" s="662">
        <f>+M152-M153</f>
        <v>1697.2000000000014</v>
      </c>
      <c r="N154" s="663"/>
      <c r="O154" s="664"/>
      <c r="P154" s="662">
        <f>+P152-P153</f>
        <v>1616.6000000000013</v>
      </c>
      <c r="Q154" s="663"/>
      <c r="R154" s="664"/>
      <c r="S154" s="662">
        <f>+S152-S153</f>
        <v>2270.8999999999996</v>
      </c>
      <c r="T154" s="663"/>
      <c r="U154" s="664"/>
      <c r="V154" s="662">
        <f>+V152-V153</f>
        <v>2895.9000000000024</v>
      </c>
      <c r="W154" s="663"/>
      <c r="X154" s="664"/>
      <c r="Y154" s="662">
        <f>+Y152-Y153</f>
        <v>1464.3999999999987</v>
      </c>
      <c r="Z154" s="663"/>
      <c r="AA154" s="664"/>
      <c r="AB154" s="665">
        <f>+AB152-AB153</f>
        <v>0</v>
      </c>
      <c r="AC154" s="665"/>
      <c r="AD154" s="665"/>
      <c r="AE154" s="662">
        <f>+AE152-AE153</f>
        <v>2963.1000000000022</v>
      </c>
      <c r="AF154" s="663"/>
      <c r="AG154" s="664"/>
      <c r="AH154" s="662">
        <f>+AH152-AH153</f>
        <v>2378.5999999999995</v>
      </c>
      <c r="AI154" s="663"/>
      <c r="AJ154" s="664"/>
      <c r="AK154" s="662">
        <f>+AK152-AK153</f>
        <v>1738.0000000000016</v>
      </c>
      <c r="AL154" s="663"/>
      <c r="AM154" s="664"/>
      <c r="AN154" s="662">
        <f>+AN152-AN153</f>
        <v>1778.2000000000016</v>
      </c>
      <c r="AO154" s="663"/>
      <c r="AP154" s="664"/>
      <c r="AQ154" s="662">
        <f>+AQ152-AQ153</f>
        <v>2387.3999999999996</v>
      </c>
      <c r="AR154" s="663"/>
      <c r="AS154" s="664"/>
      <c r="AT154" s="662">
        <f>+AT152-AT153</f>
        <v>2944.2000000000021</v>
      </c>
      <c r="AU154" s="663"/>
      <c r="AV154" s="664"/>
      <c r="AW154" s="662">
        <f>+AW152-AW153</f>
        <v>1425.7999999999993</v>
      </c>
      <c r="AX154" s="663"/>
      <c r="AY154" s="664"/>
      <c r="AZ154" s="662">
        <f>+AZ152-AZ153</f>
        <v>1425.7999999999993</v>
      </c>
      <c r="BA154" s="663"/>
      <c r="BB154" s="664"/>
      <c r="BC154" s="64"/>
      <c r="BE154" s="30"/>
      <c r="BF154" s="30"/>
      <c r="BG154" s="30"/>
      <c r="BH154" s="23"/>
      <c r="BI154" s="23"/>
      <c r="BJ154" s="23"/>
      <c r="BK154" s="23"/>
      <c r="BL154" s="23"/>
      <c r="BM154" s="23"/>
    </row>
    <row r="155" spans="1:65" s="17" customFormat="1" ht="74.25" customHeight="1" x14ac:dyDescent="0.35">
      <c r="D155" s="45"/>
      <c r="E155" s="29"/>
      <c r="F155" s="656" t="s">
        <v>31</v>
      </c>
      <c r="G155" s="657"/>
      <c r="H155" s="657"/>
      <c r="I155" s="629">
        <f>+(I142+I139+I136+I133+I130+I127+I124+I121+I118+I115+I112+I109+I106+I103+I100+I97+I94+I91+I88+I85+I82+I76+I73+I70+I67+I64+I61+I58+I55+I52+I49+I46+I43+I40+I37+I34+I31+I28+I25+I22+I19+I16+I13)/43</f>
        <v>8190353.4883720931</v>
      </c>
      <c r="J155" s="650">
        <f>+(0)/1</f>
        <v>0</v>
      </c>
      <c r="K155" s="651"/>
      <c r="L155" s="652"/>
      <c r="M155" s="650">
        <f>+(0)/1</f>
        <v>0</v>
      </c>
      <c r="N155" s="651"/>
      <c r="O155" s="652"/>
      <c r="P155" s="650">
        <f>+(0)/1</f>
        <v>0</v>
      </c>
      <c r="Q155" s="651"/>
      <c r="R155" s="652"/>
      <c r="S155" s="650">
        <f>+(0)/1</f>
        <v>0</v>
      </c>
      <c r="T155" s="651"/>
      <c r="U155" s="652"/>
      <c r="V155" s="650">
        <f>+(0)/1</f>
        <v>0</v>
      </c>
      <c r="W155" s="651"/>
      <c r="X155" s="652"/>
      <c r="Y155" s="650">
        <f>+(0)/1</f>
        <v>0</v>
      </c>
      <c r="Z155" s="651"/>
      <c r="AA155" s="652"/>
      <c r="AB155" s="660">
        <f>+(AD142+AD103)/2</f>
        <v>0</v>
      </c>
      <c r="AC155" s="660"/>
      <c r="AD155" s="660"/>
      <c r="AE155" s="650">
        <f>+(0)/1</f>
        <v>0</v>
      </c>
      <c r="AF155" s="651"/>
      <c r="AG155" s="652"/>
      <c r="AH155" s="650">
        <f>+(0)/1</f>
        <v>0</v>
      </c>
      <c r="AI155" s="651"/>
      <c r="AJ155" s="652"/>
      <c r="AK155" s="650">
        <f>+(0)/1</f>
        <v>0</v>
      </c>
      <c r="AL155" s="651"/>
      <c r="AM155" s="652"/>
      <c r="AN155" s="650">
        <f>+(0)/1</f>
        <v>0</v>
      </c>
      <c r="AO155" s="651"/>
      <c r="AP155" s="652"/>
      <c r="AQ155" s="650">
        <f>+(0)/1</f>
        <v>0</v>
      </c>
      <c r="AR155" s="651"/>
      <c r="AS155" s="652"/>
      <c r="AT155" s="650">
        <f>+(0)/1</f>
        <v>0</v>
      </c>
      <c r="AU155" s="651"/>
      <c r="AV155" s="652"/>
      <c r="AW155" s="650">
        <f>+(0)/1</f>
        <v>0</v>
      </c>
      <c r="AX155" s="651"/>
      <c r="AY155" s="652"/>
      <c r="AZ155" s="650">
        <f>+(0)/1</f>
        <v>0</v>
      </c>
      <c r="BA155" s="651"/>
      <c r="BB155" s="652"/>
      <c r="BC155" s="64"/>
      <c r="BE155" s="30"/>
      <c r="BF155" s="30"/>
      <c r="BG155" s="30"/>
      <c r="BH155" s="23"/>
      <c r="BI155" s="23"/>
      <c r="BJ155" s="23"/>
      <c r="BK155" s="23"/>
      <c r="BL155" s="23"/>
      <c r="BM155" s="23"/>
    </row>
    <row r="156" spans="1:65" s="17" customFormat="1" ht="61.5" customHeight="1" x14ac:dyDescent="0.35">
      <c r="D156" s="45"/>
      <c r="E156" s="29"/>
      <c r="F156" s="656" t="s">
        <v>33</v>
      </c>
      <c r="G156" s="657"/>
      <c r="H156" s="657"/>
      <c r="I156" s="629">
        <f>+(I146+I98+I95+I140+I128+I125+I107+I122+I119+I83+I131+I86)/12</f>
        <v>99666.666666666672</v>
      </c>
      <c r="J156" s="650">
        <f>+(0)/1</f>
        <v>0</v>
      </c>
      <c r="K156" s="651"/>
      <c r="L156" s="652"/>
      <c r="M156" s="650">
        <f>+(0)/1</f>
        <v>0</v>
      </c>
      <c r="N156" s="651"/>
      <c r="O156" s="652"/>
      <c r="P156" s="650">
        <f>+(0)/1</f>
        <v>0</v>
      </c>
      <c r="Q156" s="651"/>
      <c r="R156" s="652"/>
      <c r="S156" s="650">
        <f>+(0)/1</f>
        <v>0</v>
      </c>
      <c r="T156" s="651"/>
      <c r="U156" s="652"/>
      <c r="V156" s="650">
        <f>+(0)/1</f>
        <v>0</v>
      </c>
      <c r="W156" s="651"/>
      <c r="X156" s="652"/>
      <c r="Y156" s="650">
        <f>+(0)/1</f>
        <v>0</v>
      </c>
      <c r="Z156" s="651"/>
      <c r="AA156" s="652"/>
      <c r="AB156" s="660">
        <f>+(AD143+AD104)/2</f>
        <v>0</v>
      </c>
      <c r="AC156" s="660"/>
      <c r="AD156" s="660"/>
      <c r="AE156" s="650">
        <f>+(0)/1</f>
        <v>0</v>
      </c>
      <c r="AF156" s="651"/>
      <c r="AG156" s="652"/>
      <c r="AH156" s="650">
        <f>+(0)/1</f>
        <v>0</v>
      </c>
      <c r="AI156" s="651"/>
      <c r="AJ156" s="652"/>
      <c r="AK156" s="650">
        <f>+(0)/1</f>
        <v>0</v>
      </c>
      <c r="AL156" s="651"/>
      <c r="AM156" s="652"/>
      <c r="AN156" s="650">
        <f>+(0)/1</f>
        <v>0</v>
      </c>
      <c r="AO156" s="651"/>
      <c r="AP156" s="652"/>
      <c r="AQ156" s="650">
        <f>+(0)/1</f>
        <v>0</v>
      </c>
      <c r="AR156" s="651"/>
      <c r="AS156" s="652"/>
      <c r="AT156" s="650">
        <f>+(0)/1</f>
        <v>0</v>
      </c>
      <c r="AU156" s="651"/>
      <c r="AV156" s="652"/>
      <c r="AW156" s="650">
        <f>+(0)/1</f>
        <v>0</v>
      </c>
      <c r="AX156" s="651"/>
      <c r="AY156" s="652"/>
      <c r="AZ156" s="650">
        <f>+(0)/1</f>
        <v>0</v>
      </c>
      <c r="BA156" s="651"/>
      <c r="BB156" s="652"/>
      <c r="BC156" s="64"/>
      <c r="BE156" s="30"/>
      <c r="BF156" s="30"/>
      <c r="BG156" s="30"/>
      <c r="BH156" s="23"/>
      <c r="BI156" s="23"/>
      <c r="BJ156" s="23"/>
      <c r="BK156" s="23"/>
      <c r="BL156" s="23"/>
      <c r="BM156" s="23"/>
    </row>
    <row r="157" spans="1:65" s="17" customFormat="1" ht="74.25" customHeight="1" x14ac:dyDescent="0.35">
      <c r="D157" s="45"/>
      <c r="E157" s="29"/>
      <c r="F157" s="656" t="s">
        <v>32</v>
      </c>
      <c r="G157" s="657"/>
      <c r="H157" s="657"/>
      <c r="I157" s="629">
        <f>+(I142+I136+I79+I112+I103+I100+I91+I88+I76+I73+I115+I109+I133)/13</f>
        <v>6842407.692307692</v>
      </c>
      <c r="J157" s="650">
        <f>+(L139+L136+L133+L130+L127+L124+L121+L118+L115+L112+L109+L106+L103+L100+L97+L94+L91+L88+L85+L82+L76+L73+L70+L67+L64+L61+L58+L55+L52+L49+L46+L43+L40+L37+L34+L31+L28+L25+L22+L19+L16+L13)/42</f>
        <v>6780430.9523809524</v>
      </c>
      <c r="K157" s="651"/>
      <c r="L157" s="652"/>
      <c r="M157" s="650">
        <f>+(O139+O136+O133+O130+O127+O124+O121+O118+O115+O112+O109+O106+O103+O100+O97+O94+O91+O88+O85+O82+O76+O73+O70+O67+O64+O61+O58+O55+O52+O49+O46+O43+O40+O37+O34+O31+O28+O25+O22+O19+O16+O13)/42</f>
        <v>5170033.333333333</v>
      </c>
      <c r="N157" s="651"/>
      <c r="O157" s="652"/>
      <c r="P157" s="650">
        <f>+(R139+R136+R133+R130+R127+R124+R121+R118+R115+R112+R109+R106+R103+R100+R97+R94+R91+R88+R85+R82+R76+R73+R70+R67+R64+R61+R58+R55+R52+R49+R46+R43+R40+R37+R34+R31+R28+R25+R22+R19)/40</f>
        <v>5116910</v>
      </c>
      <c r="Q157" s="651"/>
      <c r="R157" s="652"/>
      <c r="S157" s="650">
        <f>+(U139+U136+U133+U130+U127+U124+U121+U118+U115+U112+U109+U106+U103+U100+U97+U94+U91+U88+U85+U82+U76+U73+U70+U67+U64+U61+U58+U55+U52+U49+U46+U43+U40+U37+U34+U31+U28+U25+U22+U19+U16+U13)/42</f>
        <v>6755440.4761904757</v>
      </c>
      <c r="T157" s="651"/>
      <c r="U157" s="652"/>
      <c r="V157" s="650">
        <f>+(X139+X136+X133+X130+X127+X124+X121+X118+X115+X112+X109+X106+X103+X100+X97+X94+X91+X88+X85+X82+X79+X76+X73+X70+X67+X64+X61+X58+X55+X52+X49+X46+X43+X40+X37+X34+X31+X28+X25+X22+X19+X16+X13)/43</f>
        <v>8276152.5581395347</v>
      </c>
      <c r="W157" s="651"/>
      <c r="X157" s="652"/>
      <c r="Y157" s="650">
        <f>+(AA139+AA136+AA133+AA130+AA127+AA124+AA121+AA118+AA115+AA112+AA109+AA106+AA103+AA100+AA97+AA94+AA91+AA88+AA85+AA82+AA142+AA76+AA73+AA70+AA67+AA64+AA61+AA58+AA55+AA52+AA49+AA46+AA43+AA40+AA37+AA34+AA31+AA28+AA25+AA22+AA19)/41</f>
        <v>4499646.341463415</v>
      </c>
      <c r="Z157" s="651"/>
      <c r="AA157" s="652"/>
      <c r="AB157" s="660">
        <f>+(AD73+AD76+AD79+AD82+AD85+AD88+AD91+AD94+AD97+AD106+AD109+AD112+AD115+AD118+AD121+AD124+AD127+AD130+AD133+AD136+AD139+AD100)/22</f>
        <v>0</v>
      </c>
      <c r="AC157" s="660"/>
      <c r="AD157" s="660"/>
      <c r="AE157" s="650">
        <f>+(AG139+AG136+AG133+AG130+AG127+AG124+AG121+AG118+AG115+AG112+AG109+AG106+AG103+AG100+AG97+AG94+AG91+AG88+AG85+AG82+AG79+AG76+AG73+AG70+AG67+AG64+AG61+AG58+AG55+AG52+AG49+AG46+AG43+AG40+AG37+AG34+AG31+AG28+AG25+AG22+AG19+AG16+AG13+AG142)/44</f>
        <v>8370890</v>
      </c>
      <c r="AF157" s="651"/>
      <c r="AG157" s="652"/>
      <c r="AH157" s="650">
        <f>+(AJ139+AJ136+AJ133+AJ130+AJ127+AJ124+AJ121+AJ118+AJ115+AJ112+AJ109+AJ106+AJ103+AJ100+AJ97+AJ94+AJ91+AJ88+AJ85+AJ82+AJ79+AJ76+AJ73+AJ70+AJ67+AJ64+AJ61+AJ58+AJ55+AJ52+AJ49+AJ46+AJ43+AJ40+AJ37+AJ34+AJ31+AJ28+AJ25+AJ22+AJ19+AJ16+AJ13+AJ142)/44</f>
        <v>6881748.1818181816</v>
      </c>
      <c r="AI157" s="651"/>
      <c r="AJ157" s="652"/>
      <c r="AK157" s="650">
        <f>+(AM139+AM136+AM133+AM130+AM127+AM124+AM121+AM118+AM115+AM112+AM109+AM106+AM103+AM100+AM97+AM94+AM91+AM88+AM85+AM82+AM76+AM73+AM70+AM67+AM64+AM61+AM58+AM55+AM52+AM49+AM46+AM43+AM40+AM37+AM34+AM31+AM28+AM25+AM22+AM19+AM16+AM13+AM142)/43</f>
        <v>5227297.6744186049</v>
      </c>
      <c r="AL157" s="651"/>
      <c r="AM157" s="652"/>
      <c r="AN157" s="650">
        <f>+(AP139+AP136+AP133+AP130+AP127+AP124+AP121+AP118+AP115+AP112+AP109+AP106+AP103+AP100+AP97+AP94+AP91+AP88+AP85+AP82+AP79+AP76+AP73+AP70+AP67+AP64+AP61+AP58+AP55+AP52+AP49+AP46+AP43+AP40+AP37+AP34+AP31+AP28+AP25+AP22+AP19+AP16+AP13+AP142)/44</f>
        <v>5225286.3636363633</v>
      </c>
      <c r="AO157" s="651"/>
      <c r="AP157" s="652"/>
      <c r="AQ157" s="650">
        <f>+(AS139+AS136+AS133+AS130+AS127+AS124+AS121+AS118+AS115+AS112+AS109+AS106+AS103+AS100+AS97+AS94+AS91+AS88+AS85+AS82+AS79+AS76+AS73+AS70+AS67+AS64+AS61+AS58+AS55+AS52+AS49+AS46+AS43+AS40+AS37+AS34+AS31+AS28+AS25+AS22+AS19+AS16+AS13+AS142)/44</f>
        <v>6907380.9090909092</v>
      </c>
      <c r="AR157" s="651"/>
      <c r="AS157" s="652"/>
      <c r="AT157" s="650">
        <f>+(AV139+AV136+AV133+AV130+AV127+AV124+AV121+AV118+AV115+AV112+AV109+AV106+AV103+AV100+AV97+AV94+AV91+AV88+AV85+AV82+AV79+AV76+AV73+AV70+AV67+AV64+AV61+AV58+AV55+AV52+AV49+AV46+AV43+AV40+AV37+AV34+AV31+AV28+AV25+AV22+AV19+AV16+AV13+AV142)/44</f>
        <v>8318074.5454545459</v>
      </c>
      <c r="AU157" s="651"/>
      <c r="AV157" s="652"/>
      <c r="AW157" s="650">
        <f>+(AY139+AY136+AY133+AY130+AY127+AY124+AY121+AY118+AY115+AY112+AY109+AY106+AY103+AY100+AY97+AY94+AY91+AY88+AY85+AY82+AY142+AY76+AY73+AY70+AY67+AY64+AY61+AY58+AY55+AY52+AY49+AY46+AY43+AY40+AY37+AY34+AY31+AY28+AY25+AY22+AY19)/41</f>
        <v>4380378.0487804879</v>
      </c>
      <c r="AX157" s="651"/>
      <c r="AY157" s="652"/>
      <c r="AZ157" s="650">
        <f>+(BB139+BB136+BB133+BB130+BB127+BB124+BB121+BB118+BB115+BB112+BB109+BB106+BB103+BB100+BB97+BB94+BB91+BB88+BB85+BB82+BB142+BB76+BB73+BB70+BB67+BB64+BB61+BB58+BB55+BB52+BB49+BB46+BB43+BB40+BB37+BB34+BB31+BB28+BB25+BB22+BB19)/41</f>
        <v>4380378.0487804879</v>
      </c>
      <c r="BA157" s="651"/>
      <c r="BB157" s="652"/>
      <c r="BC157" s="64"/>
      <c r="BE157" s="30"/>
      <c r="BF157" s="30"/>
      <c r="BG157" s="30"/>
      <c r="BH157" s="23"/>
      <c r="BI157" s="23"/>
      <c r="BJ157" s="23"/>
      <c r="BK157" s="23"/>
      <c r="BL157" s="23"/>
      <c r="BM157" s="23"/>
    </row>
    <row r="158" spans="1:65" s="17" customFormat="1" ht="75.75" customHeight="1" thickBot="1" x14ac:dyDescent="0.4">
      <c r="D158" s="45"/>
      <c r="E158" s="29"/>
      <c r="F158" s="658" t="s">
        <v>34</v>
      </c>
      <c r="G158" s="659"/>
      <c r="H158" s="659"/>
      <c r="I158" s="628">
        <f>+(I143+I140+I137+I134+I131+I128+I125+I122+I119+I116+I113+I110+I107+I104+I101+I98+I95+I92+I89+I86+I83+I77+I74+I71+I68+I65+I62+I59+I56+I53+I50+I47+I44+I41+I38+I35+I32+I29+I26+I23+I20+I17+I14)/43</f>
        <v>122348.83720930232</v>
      </c>
      <c r="J158" s="653">
        <f>+(L140+L137+L134+L131+L128+L125+L122+L119+L116+L113+L110+L107+L104+L101+L98+L95+L92+L89+L86+L83+L77+L74+L71+L68+L65+L62+L59+L56+L53+L50+L47+L44+L41+L38+L35+L32+L29+L26+L23+L20+L17+L14)/42</f>
        <v>124952.38095238095</v>
      </c>
      <c r="K158" s="654"/>
      <c r="L158" s="655"/>
      <c r="M158" s="653">
        <f>+(O140+O137+O134+O131+O128+O125+O122+O119+O116+O113+O110+O107+O104+O101+O98+O95+O92+O89+O86+O83+O77+O74+O71+O68+O65+O62+O59+O56+O53+O50+O47+O44+O41+O38+O35+O32+O29+O26+O23+O20+O17+O14)/42</f>
        <v>127952.38095238095</v>
      </c>
      <c r="N158" s="654"/>
      <c r="O158" s="655"/>
      <c r="P158" s="653">
        <f>+(R140+R137+R134+R131+R128+R125+R122+R119+R116+R113+R110+R107+R104+R101+R98+R95+R92+R89+R86+R83+R77+R74+R71+R68+R65+R62+R59+R56+R53+R50+R47+R44+R41+R38+R35+R32+R29+R26+R23+R20)/40</f>
        <v>126625</v>
      </c>
      <c r="Q158" s="654"/>
      <c r="R158" s="655"/>
      <c r="S158" s="653">
        <f>+(U140+U137+U134+U131+U128+U125+U122+U119+U116+U113+U110+U107+U104+U101+U98+U95+U92+U89+U86+U83+U77+U74+U71+U68+U65+U62+U59+U56+U53+U50+U47+U44+U41+U38+U35+U32+U29+U26+U23+U20+U17+U14)/42</f>
        <v>124952.38095238095</v>
      </c>
      <c r="T158" s="654"/>
      <c r="U158" s="655"/>
      <c r="V158" s="653">
        <f>+(X140+X137+X134+X131+X128+X125+X122+X119+X116+X113+X110+X107+X104+X101+X98+X95+X92+X89+X86+X83+X80+X77+X74+X71+X68+X65+X62+X59+X56+X53+X50+X47+X44+X41+X38+X35+X32+X29+X26+X23+X20+X17+X14)/43</f>
        <v>122900</v>
      </c>
      <c r="W158" s="654"/>
      <c r="X158" s="655"/>
      <c r="Y158" s="653">
        <f>+(AA140+AA137+AA134+AA131+AA128+AA125+AA122+AA119+AA116+AA113+AA110+AA107+AA104+AA101+AA98+AA95+AA92+AA89+AA86+AA83+AA143+AA77+AA74+AA71+AA68+AA65+AA62+AA59+AA56+AA53+AA50+AA47+AA44+AA41+AA38+AA35+AA32+AA29+AA26+AA23+AA20)/41</f>
        <v>126024.39024390244</v>
      </c>
      <c r="Z158" s="654"/>
      <c r="AA158" s="655"/>
      <c r="AB158" s="661">
        <f>+(AD74+AD77+AD80+AD83+AD86+AD89+AD92+AD95+AD98+AD107+AD110+AD113+AD116+AD119+AD122+AD125+AD128+AD131+AD134+AD137+AD140+AD101)/22</f>
        <v>0</v>
      </c>
      <c r="AC158" s="661"/>
      <c r="AD158" s="661"/>
      <c r="AE158" s="653">
        <f>+(AG140+AG137+AG134+AG131+AG128+AG125+AG122+AG119+AG116+AG113+AG110+AG107+AG104+AG101+AG98+AG95+AG92+AG89+AG86+AG83+AG80+AG77+AG74+AG71+AG68+AG65+AG62+AG59+AG56+AG53+AG50+AG47+AG44+AG41+AG38+AG35+AG32+AG29+AG26+AG23+AG20+AG17+AG14+AG143)/44</f>
        <v>124311.36363636363</v>
      </c>
      <c r="AF158" s="654"/>
      <c r="AG158" s="655"/>
      <c r="AH158" s="653">
        <f>+(AJ140+AJ137+AJ134+AJ131+AJ128+AJ125+AJ122+AJ119+AJ116+AJ113+AJ110+AJ107+AJ104+AJ101+AJ98+AJ95+AJ92+AJ89+AJ86+AJ83+AJ80+AJ77+AJ74+AJ71+AJ68+AJ65+AJ62+AJ59+AJ56+AJ53+AJ50+AJ47+AJ44+AJ41+AJ38+AJ35+AJ32+AJ29+AJ26+AJ23+AJ20+AJ17+AJ14+AJ143)/44</f>
        <v>127311.36363636363</v>
      </c>
      <c r="AI158" s="654"/>
      <c r="AJ158" s="655"/>
      <c r="AK158" s="653">
        <f>+(AM140+AM137+AM134+AM131+AM128+AM125+AM122+AM119+AM116+AM113+AM110+AM107+AM104+AM101+AM98+AM95+AM92+AM89+AM86+AM83+AM77+AM74+AM71+AM68+AM65+AM62+AM59+AM56+AM53+AM50+AM47+AM44+AM41+AM38+AM35+AM32+AM29+AM26+AM23+AM20+AM17+AM14+AM143)/43</f>
        <v>129348.83720930232</v>
      </c>
      <c r="AL158" s="654"/>
      <c r="AM158" s="655"/>
      <c r="AN158" s="653">
        <f>+(AP140+AP137+AP134+AP131+AP128+AP125+AP122+AP119+AP116+AP113+AP110+AP107+AP104+AP101+AP98+AP95+AP92+AP89+AP86+AP83+AP80+AP77+AP74+AP71+AP68+AP65+AP62+AP59+AP56+AP53+AP50+AP47+AP44+AP41+AP38+AP35+AP32+AP29+AP26+AP23+AP20+AP17+AP14+AP143)/44</f>
        <v>129311.36363636363</v>
      </c>
      <c r="AO158" s="654"/>
      <c r="AP158" s="655"/>
      <c r="AQ158" s="653">
        <f>+(AS140+AS137+AS134+AS131+AS128+AS125+AS122+AS119+AS116+AS113+AS110+AS107+AS104+AS101+AS98+AS95+AS92+AS89+AS86+AS83+AS80+AS77+AS74+AS71+AS68+AS65+AS62+AS59+AS56+AS53+AS50+AS47+AS44+AS41+AS38+AS35+AS32+AS29+AS26+AS23+AS20+AS17+AS14+AS143)/44</f>
        <v>127311.36363636363</v>
      </c>
      <c r="AR158" s="654"/>
      <c r="AS158" s="655"/>
      <c r="AT158" s="653">
        <f>+(AV140+AV137+AV134+AV131+AV128+AV125+AV122+AV119+AV116+AV113+AV110+AV107+AV104+AV101+AV98+AV95+AV92+AV89+AV86+AV83+AV80+AV77+AV74+AV71+AV68+AV65+AV62+AV59+AV56+AV53+AV50+AV47+AV44+AV41+AV38+AV35+AV32+AV29+AV26+AV23+AV20+AV17+AV14+AV143)/44</f>
        <v>124311.36363636363</v>
      </c>
      <c r="AU158" s="654"/>
      <c r="AV158" s="655"/>
      <c r="AW158" s="653">
        <f>+(AY140+AY137+AY134+AY131+AY128+AY125+AY122+AY119+AY116+AY113+AY110+AY107+AY104+AY101+AY98+AY95+AY92+AY89+AY86+AY83+AY143+AY77+AY74+AY71+AY68+AY65+AY62+AY59+AY56+AY53+AY50+AY47+AY44+AY41+AY38+AY35+AY32+AY29+AY26+AY23+AY20)/41</f>
        <v>126024.39024390244</v>
      </c>
      <c r="AX158" s="654"/>
      <c r="AY158" s="655"/>
      <c r="AZ158" s="653">
        <f>+(BB140+BB137+BB134+BB131+BB128+BB125+BB122+BB119+BB116+BB113+BB110+BB107+BB104+BB101+BB98+BB95+BB92+BB89+BB86+BB83+BB143+BB77+BB74+BB71+BB68+BB65+BB62+BB59+BB56+BB53+BB50+BB47+BB44+BB41+BB38+BB35+BB32+BB29+BB26+BB23+BB20)/41</f>
        <v>126024.39024390244</v>
      </c>
      <c r="BA158" s="654"/>
      <c r="BB158" s="655"/>
      <c r="BC158" s="64"/>
      <c r="BE158" s="30"/>
      <c r="BF158" s="30"/>
      <c r="BG158" s="30"/>
      <c r="BH158" s="23"/>
      <c r="BI158" s="23"/>
      <c r="BJ158" s="23"/>
      <c r="BK158" s="23"/>
      <c r="BL158" s="23"/>
      <c r="BM158" s="23"/>
    </row>
    <row r="159" spans="1:65" s="17" customFormat="1" ht="24" hidden="1" customHeight="1" x14ac:dyDescent="0.3">
      <c r="D159" s="45"/>
      <c r="E159" s="29"/>
      <c r="F159" s="68"/>
      <c r="G159" s="574"/>
      <c r="H159" s="574"/>
      <c r="I159" s="60"/>
      <c r="J159" s="574"/>
      <c r="K159" s="575"/>
      <c r="L159" s="60"/>
      <c r="M159" s="574"/>
      <c r="N159" s="575"/>
      <c r="O159" s="576"/>
      <c r="P159" s="574"/>
      <c r="Q159" s="575"/>
      <c r="R159" s="60"/>
      <c r="S159" s="577"/>
      <c r="T159" s="578"/>
      <c r="U159" s="579"/>
      <c r="V159" s="574"/>
      <c r="W159" s="575"/>
      <c r="X159" s="60"/>
      <c r="Y159" s="574"/>
      <c r="Z159" s="575"/>
      <c r="AA159" s="576"/>
      <c r="AB159" s="574"/>
      <c r="AC159" s="575"/>
      <c r="AD159" s="60"/>
      <c r="AE159" s="577"/>
      <c r="AF159" s="578"/>
      <c r="AG159" s="579"/>
      <c r="AH159" s="574"/>
      <c r="AI159" s="575"/>
      <c r="AJ159" s="576"/>
      <c r="AK159" s="574"/>
      <c r="AL159" s="575"/>
      <c r="AM159" s="576"/>
      <c r="AN159" s="574"/>
      <c r="AO159" s="575"/>
      <c r="AP159" s="576"/>
      <c r="AQ159" s="574"/>
      <c r="AR159" s="575"/>
      <c r="AS159" s="576"/>
      <c r="AT159" s="574"/>
      <c r="AU159" s="575"/>
      <c r="AV159" s="60"/>
      <c r="AW159" s="574"/>
      <c r="AX159" s="580"/>
      <c r="AY159" s="60"/>
      <c r="AZ159" s="574"/>
      <c r="BA159" s="580"/>
      <c r="BB159" s="60"/>
      <c r="BC159" s="581"/>
      <c r="BE159" s="27">
        <f>BE146+BE143+BE140+BE137+BE134+BE116+BE113+BE98+BE95+BE83+BE80</f>
        <v>5720.9000000000005</v>
      </c>
      <c r="BF159" s="55" t="e">
        <f>#REF!/BE159</f>
        <v>#REF!</v>
      </c>
      <c r="BG159" s="30"/>
      <c r="BH159" s="23"/>
      <c r="BI159" s="23"/>
      <c r="BJ159" s="23"/>
      <c r="BK159" s="23"/>
      <c r="BL159" s="23"/>
      <c r="BM159" s="23"/>
    </row>
    <row r="160" spans="1:65" s="17" customFormat="1" ht="24" hidden="1" customHeight="1" x14ac:dyDescent="0.3">
      <c r="D160" s="45"/>
      <c r="E160" s="29"/>
      <c r="F160" s="68"/>
      <c r="G160" s="574"/>
      <c r="H160" s="574"/>
      <c r="I160" s="60"/>
      <c r="J160" s="574"/>
      <c r="K160" s="575"/>
      <c r="L160" s="60"/>
      <c r="M160" s="574"/>
      <c r="N160" s="575"/>
      <c r="O160" s="576"/>
      <c r="P160" s="574"/>
      <c r="Q160" s="575"/>
      <c r="R160" s="8"/>
      <c r="S160" s="8"/>
      <c r="T160" s="8"/>
      <c r="U160" s="8"/>
      <c r="V160" s="574"/>
      <c r="W160" s="575"/>
      <c r="X160" s="60"/>
      <c r="Y160" s="574"/>
      <c r="Z160" s="575"/>
      <c r="AA160" s="576"/>
      <c r="AB160" s="574"/>
      <c r="AC160" s="575"/>
      <c r="AD160" s="60"/>
      <c r="AE160" s="577"/>
      <c r="AF160" s="578"/>
      <c r="AG160" s="579"/>
      <c r="AH160" s="574"/>
      <c r="AI160" s="575"/>
      <c r="AJ160" s="576"/>
      <c r="AK160" s="574"/>
      <c r="AL160" s="575"/>
      <c r="AM160" s="576"/>
      <c r="AN160" s="574"/>
      <c r="AO160" s="575"/>
      <c r="AP160" s="576"/>
      <c r="AQ160" s="574"/>
      <c r="AR160" s="575"/>
      <c r="AS160" s="576"/>
      <c r="AT160" s="574"/>
      <c r="AU160" s="575"/>
      <c r="AV160" s="60"/>
      <c r="AW160" s="574"/>
      <c r="AX160" s="580"/>
      <c r="AY160" s="60"/>
      <c r="AZ160" s="574"/>
      <c r="BA160" s="580"/>
      <c r="BB160" s="60"/>
      <c r="BC160" s="581"/>
      <c r="BE160" s="30"/>
      <c r="BF160" s="30"/>
      <c r="BG160" s="30"/>
      <c r="BH160" s="23"/>
      <c r="BI160" s="23"/>
      <c r="BJ160" s="23"/>
      <c r="BK160" s="23"/>
      <c r="BL160" s="23"/>
      <c r="BM160" s="23"/>
    </row>
    <row r="161" spans="4:65" s="17" customFormat="1" ht="24" hidden="1" customHeight="1" x14ac:dyDescent="0.3">
      <c r="D161" s="45"/>
      <c r="E161" s="29"/>
      <c r="F161" s="68"/>
      <c r="G161" s="574"/>
      <c r="H161" s="574"/>
      <c r="I161" s="60"/>
      <c r="J161" s="574"/>
      <c r="K161" s="575"/>
      <c r="L161" s="60"/>
      <c r="M161" s="574"/>
      <c r="N161" s="575"/>
      <c r="O161" s="576"/>
      <c r="P161" s="574"/>
      <c r="Q161" s="575"/>
      <c r="R161" s="8"/>
      <c r="S161" s="8"/>
      <c r="T161" s="8"/>
      <c r="U161" s="8"/>
      <c r="V161" s="574"/>
      <c r="W161" s="575"/>
      <c r="X161" s="60"/>
      <c r="Y161" s="574"/>
      <c r="Z161" s="575"/>
      <c r="AA161" s="576"/>
      <c r="AB161" s="574"/>
      <c r="AC161" s="575"/>
      <c r="AD161" s="60"/>
      <c r="AE161" s="577"/>
      <c r="AF161" s="578"/>
      <c r="AG161" s="579"/>
      <c r="AH161" s="574"/>
      <c r="AI161" s="575"/>
      <c r="AJ161" s="576"/>
      <c r="AK161" s="574"/>
      <c r="AL161" s="575"/>
      <c r="AM161" s="576"/>
      <c r="AN161" s="574"/>
      <c r="AO161" s="575"/>
      <c r="AP161" s="576"/>
      <c r="AQ161" s="574"/>
      <c r="AR161" s="575"/>
      <c r="AS161" s="576"/>
      <c r="AT161" s="574"/>
      <c r="AU161" s="575"/>
      <c r="AV161" s="42"/>
      <c r="AW161" s="42"/>
      <c r="AX161" s="42"/>
      <c r="AY161" s="42"/>
      <c r="AZ161" s="2"/>
      <c r="BA161" s="112"/>
      <c r="BB161" s="60"/>
      <c r="BC161" s="581"/>
      <c r="BE161" s="30"/>
      <c r="BF161" s="30"/>
      <c r="BG161" s="30"/>
      <c r="BH161" s="23"/>
      <c r="BI161" s="23"/>
      <c r="BJ161" s="23"/>
      <c r="BK161" s="23"/>
      <c r="BL161" s="23"/>
      <c r="BM161" s="23"/>
    </row>
    <row r="162" spans="4:65" s="17" customFormat="1" ht="24" hidden="1" customHeight="1" x14ac:dyDescent="0.3">
      <c r="D162" s="45"/>
      <c r="E162" s="29"/>
      <c r="F162" s="68"/>
      <c r="G162" s="574"/>
      <c r="H162" s="574"/>
      <c r="I162" s="60"/>
      <c r="J162" s="574"/>
      <c r="K162" s="575"/>
      <c r="L162" s="60"/>
      <c r="M162" s="574"/>
      <c r="N162" s="575"/>
      <c r="O162" s="576"/>
      <c r="P162" s="574"/>
      <c r="Q162" s="575"/>
      <c r="R162" s="8"/>
      <c r="S162" s="8"/>
      <c r="T162" s="8"/>
      <c r="U162" s="8"/>
      <c r="V162" s="574"/>
      <c r="W162" s="575"/>
      <c r="X162" s="60"/>
      <c r="Y162" s="574"/>
      <c r="Z162" s="575"/>
      <c r="AA162" s="576"/>
      <c r="AB162" s="574"/>
      <c r="AC162" s="575"/>
      <c r="AD162" s="60"/>
      <c r="AE162" s="577"/>
      <c r="AF162" s="578"/>
      <c r="AG162" s="579"/>
      <c r="AH162" s="574"/>
      <c r="AI162" s="575"/>
      <c r="AJ162" s="576"/>
      <c r="AK162" s="574"/>
      <c r="AL162" s="575"/>
      <c r="AM162" s="576"/>
      <c r="AN162" s="574"/>
      <c r="AO162" s="575"/>
      <c r="AP162" s="576"/>
      <c r="AQ162" s="574"/>
      <c r="AR162" s="575"/>
      <c r="AS162" s="576"/>
      <c r="AT162" s="574"/>
      <c r="AU162" s="575"/>
      <c r="AV162" s="44"/>
      <c r="AW162" s="44"/>
      <c r="AX162" s="44"/>
      <c r="AY162" s="44"/>
      <c r="AZ162" s="2"/>
      <c r="BA162" s="2"/>
      <c r="BB162" s="60"/>
      <c r="BC162" s="581"/>
      <c r="BE162" s="30"/>
      <c r="BF162" s="30"/>
      <c r="BG162" s="30"/>
      <c r="BH162" s="23"/>
      <c r="BI162" s="23"/>
      <c r="BJ162" s="23"/>
      <c r="BK162" s="23"/>
      <c r="BL162" s="23"/>
      <c r="BM162" s="23"/>
    </row>
    <row r="163" spans="4:65" s="17" customFormat="1" ht="24" customHeight="1" thickBot="1" x14ac:dyDescent="0.45">
      <c r="D163" s="45"/>
      <c r="E163" s="262"/>
      <c r="G163" s="582" t="s">
        <v>49</v>
      </c>
      <c r="H163" s="574"/>
      <c r="I163" s="60"/>
      <c r="J163" s="574"/>
      <c r="K163" s="575"/>
      <c r="L163" s="60"/>
      <c r="M163" s="574"/>
      <c r="N163" s="575"/>
      <c r="O163" s="576"/>
      <c r="P163" s="574"/>
      <c r="Q163" s="575"/>
      <c r="R163" s="8"/>
      <c r="S163" s="8"/>
      <c r="T163" s="8"/>
      <c r="U163" s="8"/>
      <c r="V163" s="574"/>
      <c r="W163" s="575"/>
      <c r="X163" s="60"/>
      <c r="Y163" s="574"/>
      <c r="Z163" s="575"/>
      <c r="AA163" s="576"/>
      <c r="AB163" s="574"/>
      <c r="AC163" s="575"/>
      <c r="AD163" s="60"/>
      <c r="AE163" s="577"/>
      <c r="AF163" s="578"/>
      <c r="AG163" s="579"/>
      <c r="AH163" s="574"/>
      <c r="AI163" s="575"/>
      <c r="AJ163" s="576"/>
      <c r="AK163" s="574"/>
      <c r="AL163" s="575"/>
      <c r="AM163" s="576"/>
      <c r="AN163" s="574"/>
      <c r="AO163" s="575"/>
      <c r="AP163" s="576"/>
      <c r="AQ163" s="574"/>
      <c r="AR163" s="575"/>
      <c r="AS163" s="576"/>
      <c r="AT163" s="574"/>
      <c r="AU163" s="575"/>
      <c r="AV163" s="442"/>
      <c r="AW163" s="442"/>
      <c r="AX163" s="442"/>
      <c r="AY163" s="442"/>
      <c r="AZ163" s="442"/>
      <c r="BA163" s="442"/>
      <c r="BB163" s="60"/>
      <c r="BC163" s="581"/>
      <c r="BE163" s="30"/>
      <c r="BF163" s="30"/>
      <c r="BG163" s="30"/>
      <c r="BH163" s="23"/>
      <c r="BI163" s="23"/>
      <c r="BJ163" s="23"/>
      <c r="BK163" s="23"/>
      <c r="BL163" s="23"/>
      <c r="BM163" s="23"/>
    </row>
    <row r="164" spans="4:65" s="17" customFormat="1" ht="47.25" customHeight="1" x14ac:dyDescent="0.4">
      <c r="D164" s="45"/>
      <c r="E164" s="29"/>
      <c r="F164" s="644" t="s">
        <v>38</v>
      </c>
      <c r="G164" s="645"/>
      <c r="H164" s="645"/>
      <c r="I164" s="645"/>
      <c r="J164" s="583">
        <f>+SUM(I153:BB153)</f>
        <v>0</v>
      </c>
      <c r="K164" s="575"/>
      <c r="L164" s="60"/>
      <c r="M164" s="574"/>
      <c r="N164" s="575"/>
      <c r="O164" s="576"/>
      <c r="P164" s="574"/>
      <c r="Q164" s="575"/>
      <c r="R164" s="578"/>
      <c r="S164" s="577"/>
      <c r="T164" s="578"/>
      <c r="U164" s="312"/>
      <c r="V164" s="584"/>
      <c r="W164" s="575"/>
      <c r="X164" s="60"/>
      <c r="Y164" s="574"/>
      <c r="Z164" s="575"/>
      <c r="AA164" s="576"/>
      <c r="AB164" s="574"/>
      <c r="AC164" s="575"/>
      <c r="AD164" s="60"/>
      <c r="AE164" s="577"/>
      <c r="AF164" s="578"/>
      <c r="AG164" s="579"/>
      <c r="AH164" s="574"/>
      <c r="AI164" s="575"/>
      <c r="AJ164" s="576"/>
      <c r="AK164" s="574"/>
      <c r="AL164" s="575"/>
      <c r="AM164" s="576"/>
      <c r="AN164" s="574"/>
      <c r="AO164" s="575"/>
      <c r="AP164" s="576"/>
      <c r="AQ164" s="574"/>
      <c r="AR164" s="575"/>
      <c r="AS164" s="576"/>
      <c r="AT164" s="574"/>
      <c r="AU164" s="575"/>
      <c r="AV164" s="62"/>
      <c r="AW164" s="62"/>
      <c r="AX164" s="62"/>
      <c r="AY164" s="62"/>
      <c r="AZ164" s="442"/>
      <c r="BA164" s="445" t="s">
        <v>11</v>
      </c>
      <c r="BB164" s="60"/>
      <c r="BC164" s="581"/>
      <c r="BH164" s="23"/>
      <c r="BI164" s="23"/>
      <c r="BJ164" s="23"/>
      <c r="BK164" s="23"/>
      <c r="BL164" s="23"/>
      <c r="BM164" s="23"/>
    </row>
    <row r="165" spans="4:65" s="17" customFormat="1" ht="42.75" customHeight="1" x14ac:dyDescent="0.3">
      <c r="D165" s="45"/>
      <c r="E165" s="29"/>
      <c r="F165" s="646" t="s">
        <v>39</v>
      </c>
      <c r="G165" s="647"/>
      <c r="H165" s="647"/>
      <c r="I165" s="647"/>
      <c r="J165" s="585" t="e">
        <f>+(I153*I156+J153*J156+M156*M153+P153*P156+S156*S153+V153*V156+Y156*Y153+AB153*AB156+AE156*AE153+AQ153*AQ156+AT156*AT153+AW153*AW156+AZ153*AZ156)/J164</f>
        <v>#DIV/0!</v>
      </c>
      <c r="K165" s="575"/>
      <c r="L165" s="60"/>
      <c r="M165" s="574"/>
      <c r="N165" s="575"/>
      <c r="O165" s="576"/>
      <c r="P165" s="574"/>
      <c r="Q165" s="575"/>
      <c r="R165" s="578"/>
      <c r="S165" s="577"/>
      <c r="T165" s="578"/>
      <c r="U165" s="579"/>
      <c r="V165" s="574"/>
      <c r="W165" s="575"/>
      <c r="X165" s="60"/>
      <c r="Y165" s="574"/>
      <c r="Z165" s="575"/>
      <c r="AA165" s="576"/>
      <c r="AB165" s="574"/>
      <c r="AC165" s="575"/>
      <c r="AD165" s="60"/>
      <c r="AE165" s="577"/>
      <c r="AF165" s="578"/>
      <c r="AG165" s="442"/>
      <c r="AH165" s="442"/>
      <c r="AI165" s="442"/>
      <c r="AJ165" s="442"/>
      <c r="AK165" s="442"/>
      <c r="AL165" s="442"/>
      <c r="AM165" s="442"/>
      <c r="AN165" s="442"/>
      <c r="AO165" s="442"/>
      <c r="AP165" s="442"/>
      <c r="AQ165" s="442"/>
      <c r="AR165" s="442"/>
      <c r="AS165" s="442"/>
      <c r="AT165" s="442"/>
      <c r="AU165" s="575"/>
      <c r="AV165" s="442"/>
      <c r="AW165" s="442"/>
      <c r="AX165" s="442"/>
      <c r="AY165" s="442"/>
      <c r="AZ165" s="442"/>
      <c r="BA165" s="442"/>
      <c r="BB165" s="60"/>
      <c r="BC165" s="581"/>
      <c r="BH165" s="23"/>
      <c r="BI165" s="23"/>
      <c r="BJ165" s="23"/>
      <c r="BK165" s="23"/>
      <c r="BL165" s="23"/>
      <c r="BM165" s="23"/>
    </row>
    <row r="166" spans="4:65" s="17" customFormat="1" ht="42" customHeight="1" x14ac:dyDescent="0.35">
      <c r="D166" s="45"/>
      <c r="E166" s="29"/>
      <c r="F166" s="646" t="s">
        <v>40</v>
      </c>
      <c r="G166" s="647"/>
      <c r="H166" s="647"/>
      <c r="I166" s="647"/>
      <c r="J166" s="585" t="e">
        <f>+J165*0.95</f>
        <v>#DIV/0!</v>
      </c>
      <c r="K166" s="575"/>
      <c r="L166" s="60"/>
      <c r="M166" s="574"/>
      <c r="N166" s="575"/>
      <c r="O166" s="576"/>
      <c r="P166" s="574"/>
      <c r="Q166" s="575"/>
      <c r="R166" s="60"/>
      <c r="S166" s="577"/>
      <c r="T166" s="578"/>
      <c r="U166" s="579"/>
      <c r="V166" s="574"/>
      <c r="W166" s="575"/>
      <c r="X166" s="60"/>
      <c r="Y166" s="574"/>
      <c r="Z166" s="575"/>
      <c r="AA166" s="576"/>
      <c r="AB166" s="574"/>
      <c r="AC166" s="575"/>
      <c r="AD166" s="60"/>
      <c r="AE166" s="577"/>
      <c r="AF166" s="578"/>
      <c r="AG166" s="579"/>
      <c r="AH166" s="574"/>
      <c r="AI166" s="575"/>
      <c r="AJ166" s="576"/>
      <c r="AK166" s="574"/>
      <c r="AL166" s="575"/>
      <c r="AM166" s="576"/>
      <c r="AN166" s="574"/>
      <c r="AO166" s="575"/>
      <c r="AP166" s="576"/>
      <c r="AQ166" s="574"/>
      <c r="AR166" s="575"/>
      <c r="AS166" s="576"/>
      <c r="AT166" s="574"/>
      <c r="AU166" s="575"/>
      <c r="AV166" s="266" t="s">
        <v>26</v>
      </c>
      <c r="AW166" s="266"/>
      <c r="AX166" s="266"/>
      <c r="AY166" s="266"/>
      <c r="AZ166" s="266"/>
      <c r="BA166" s="266"/>
      <c r="BB166" s="60"/>
      <c r="BC166" s="581"/>
      <c r="BE166" s="30"/>
      <c r="BF166" s="30"/>
      <c r="BG166" s="30"/>
      <c r="BH166" s="23"/>
      <c r="BI166" s="23"/>
      <c r="BJ166" s="23"/>
      <c r="BK166" s="23"/>
      <c r="BL166" s="23"/>
      <c r="BM166" s="23"/>
    </row>
    <row r="167" spans="4:65" s="17" customFormat="1" ht="37.5" customHeight="1" x14ac:dyDescent="0.35">
      <c r="D167" s="45"/>
      <c r="E167" s="29"/>
      <c r="F167" s="646" t="s">
        <v>41</v>
      </c>
      <c r="G167" s="647"/>
      <c r="H167" s="647"/>
      <c r="I167" s="647"/>
      <c r="J167" s="585">
        <f>+(I154*I158+J158*J154+M154*M158+P158*P154+S154*S158+V158*V154+Y154*Y158+AB158*AB154+AE154*AE158+AQ158*AQ154+AT154*AT158+AW158*AW154+AZ154*AZ158)/(I154+J154+M154+P154+S154+V154+Y154+AB154+AE154+AQ154+AT154+AW154+AZ154)</f>
        <v>124983.99007646396</v>
      </c>
      <c r="K167" s="575"/>
      <c r="L167" s="60"/>
      <c r="M167" s="574"/>
      <c r="N167" s="575"/>
      <c r="O167" s="576"/>
      <c r="P167" s="574"/>
      <c r="Q167" s="575"/>
      <c r="R167" s="60"/>
      <c r="S167" s="577"/>
      <c r="T167" s="578"/>
      <c r="U167" s="579"/>
      <c r="V167" s="574"/>
      <c r="W167" s="575"/>
      <c r="X167" s="60"/>
      <c r="Y167" s="574"/>
      <c r="Z167" s="575"/>
      <c r="AA167" s="576"/>
      <c r="AB167" s="574"/>
      <c r="AC167" s="575"/>
      <c r="AD167" s="60"/>
      <c r="AE167" s="577"/>
      <c r="AF167" s="578"/>
      <c r="AG167" s="579"/>
      <c r="AH167" s="574"/>
      <c r="AI167" s="575"/>
      <c r="AJ167" s="576"/>
      <c r="AK167" s="574"/>
      <c r="AL167" s="575"/>
      <c r="AM167" s="576"/>
      <c r="AN167" s="574"/>
      <c r="AO167" s="575"/>
      <c r="AP167" s="576"/>
      <c r="AQ167" s="574"/>
      <c r="AR167" s="575"/>
      <c r="AS167" s="576"/>
      <c r="AT167" s="574"/>
      <c r="AU167" s="575"/>
      <c r="AV167" s="266"/>
      <c r="AW167" s="266"/>
      <c r="AX167" s="266"/>
      <c r="AY167" s="266"/>
      <c r="AZ167" s="266"/>
      <c r="BA167" s="266"/>
      <c r="BB167" s="60"/>
      <c r="BC167" s="581"/>
      <c r="BE167" s="30"/>
      <c r="BF167" s="30"/>
      <c r="BG167" s="30"/>
      <c r="BH167" s="23"/>
      <c r="BI167" s="23"/>
      <c r="BJ167" s="23"/>
      <c r="BK167" s="23"/>
      <c r="BL167" s="23"/>
      <c r="BM167" s="23"/>
    </row>
    <row r="168" spans="4:65" s="17" customFormat="1" ht="44.25" customHeight="1" thickBot="1" x14ac:dyDescent="0.4">
      <c r="D168" s="45"/>
      <c r="E168" s="29"/>
      <c r="F168" s="648" t="s">
        <v>42</v>
      </c>
      <c r="G168" s="649"/>
      <c r="H168" s="649"/>
      <c r="I168" s="649"/>
      <c r="J168" s="586">
        <f>+J167*0.95</f>
        <v>118734.79057264076</v>
      </c>
      <c r="K168" s="575"/>
      <c r="L168" s="60"/>
      <c r="M168" s="574"/>
      <c r="N168" s="575"/>
      <c r="O168" s="576"/>
      <c r="P168" s="574"/>
      <c r="Q168" s="575"/>
      <c r="R168" s="60"/>
      <c r="S168" s="577"/>
      <c r="T168" s="578"/>
      <c r="U168" s="579"/>
      <c r="V168" s="574"/>
      <c r="W168" s="575"/>
      <c r="X168" s="60"/>
      <c r="Y168" s="574"/>
      <c r="Z168" s="575"/>
      <c r="AA168" s="576"/>
      <c r="AB168" s="574"/>
      <c r="AC168" s="575"/>
      <c r="AD168" s="60"/>
      <c r="AE168" s="577"/>
      <c r="AF168" s="578"/>
      <c r="AG168" s="579"/>
      <c r="AH168" s="574"/>
      <c r="AI168" s="575"/>
      <c r="AJ168" s="576"/>
      <c r="AK168" s="574"/>
      <c r="AL168" s="575"/>
      <c r="AM168" s="576"/>
      <c r="AN168" s="574"/>
      <c r="AO168" s="575"/>
      <c r="AP168" s="576"/>
      <c r="AQ168" s="574"/>
      <c r="AR168" s="575"/>
      <c r="AS168" s="576"/>
      <c r="AT168" s="574"/>
      <c r="AU168" s="575"/>
      <c r="AV168" s="443" t="s">
        <v>27</v>
      </c>
      <c r="AW168" s="260"/>
      <c r="AX168" s="260"/>
      <c r="AY168" s="260"/>
      <c r="AZ168" s="260"/>
      <c r="BA168" s="266"/>
      <c r="BB168" s="60"/>
      <c r="BC168" s="581"/>
      <c r="BE168" s="30"/>
      <c r="BF168" s="30"/>
      <c r="BG168" s="30"/>
      <c r="BH168" s="23"/>
      <c r="BI168" s="23"/>
      <c r="BJ168" s="23"/>
      <c r="BK168" s="23"/>
      <c r="BL168" s="23"/>
      <c r="BM168" s="23"/>
    </row>
    <row r="169" spans="4:65" ht="25.5" hidden="1" x14ac:dyDescent="0.35">
      <c r="F169" s="50" t="s">
        <v>19</v>
      </c>
      <c r="G169" s="587"/>
      <c r="H169" s="588"/>
      <c r="I169" s="263"/>
      <c r="J169" s="589">
        <v>126452.71711254491</v>
      </c>
      <c r="R169" s="590" t="s">
        <v>22</v>
      </c>
      <c r="V169" s="1"/>
      <c r="AV169" s="266"/>
      <c r="AW169" s="266"/>
      <c r="AX169" s="266"/>
      <c r="AY169" s="266"/>
      <c r="AZ169" s="266"/>
      <c r="BA169" s="266"/>
      <c r="BC169" s="25"/>
    </row>
    <row r="170" spans="4:65" ht="25.5" hidden="1" x14ac:dyDescent="0.35">
      <c r="F170" s="50" t="s">
        <v>17</v>
      </c>
      <c r="G170" s="587"/>
      <c r="H170" s="591"/>
      <c r="I170" s="263"/>
      <c r="J170" s="589">
        <f>(J169*95%)/100%</f>
        <v>120130.08125691766</v>
      </c>
      <c r="R170" s="592" t="s">
        <v>23</v>
      </c>
      <c r="AV170" s="593"/>
      <c r="AW170" s="594"/>
      <c r="AX170" s="593"/>
      <c r="AY170" s="593"/>
      <c r="AZ170" s="594"/>
      <c r="BA170" s="593"/>
      <c r="BC170" s="25"/>
    </row>
    <row r="171" spans="4:65" ht="25.5" hidden="1" x14ac:dyDescent="0.35">
      <c r="F171" s="50" t="s">
        <v>18</v>
      </c>
      <c r="G171" s="587"/>
      <c r="H171" s="591"/>
      <c r="I171" s="263"/>
      <c r="J171" s="589">
        <v>127379.46714706952</v>
      </c>
      <c r="AV171" s="593"/>
      <c r="AW171" s="594"/>
      <c r="AX171" s="593"/>
      <c r="AY171" s="593"/>
      <c r="AZ171" s="594"/>
      <c r="BA171" s="593"/>
      <c r="BC171" s="25"/>
    </row>
    <row r="172" spans="4:65" ht="25.5" hidden="1" x14ac:dyDescent="0.35">
      <c r="F172" s="50" t="s">
        <v>20</v>
      </c>
      <c r="G172" s="587"/>
      <c r="H172" s="591"/>
      <c r="I172" s="263"/>
      <c r="J172" s="589">
        <f>(J171*95%)/100%</f>
        <v>121010.49378971604</v>
      </c>
      <c r="AV172" s="593"/>
      <c r="AW172" s="594"/>
      <c r="AX172" s="593"/>
      <c r="AY172" s="593"/>
      <c r="AZ172" s="594"/>
      <c r="BA172" s="593"/>
      <c r="BC172" s="25"/>
    </row>
    <row r="173" spans="4:65" ht="26.25" x14ac:dyDescent="0.4">
      <c r="F173" s="45"/>
      <c r="G173" s="595"/>
      <c r="H173" s="596"/>
      <c r="I173" s="597"/>
      <c r="J173" s="598"/>
      <c r="AT173" s="599"/>
      <c r="AU173" s="599"/>
      <c r="AV173" s="266"/>
      <c r="AW173" s="266"/>
      <c r="AX173" s="266"/>
      <c r="AY173" s="266"/>
      <c r="AZ173" s="266"/>
      <c r="BA173" s="600"/>
      <c r="BC173" s="25"/>
    </row>
    <row r="174" spans="4:65" ht="26.25" x14ac:dyDescent="0.4">
      <c r="F174" s="45"/>
      <c r="G174" s="601"/>
      <c r="H174" s="602" t="s">
        <v>12</v>
      </c>
      <c r="I174" s="230"/>
      <c r="J174" s="598"/>
      <c r="K174" s="603"/>
      <c r="L174" s="603"/>
      <c r="M174" s="604"/>
      <c r="N174" s="603"/>
      <c r="AT174" s="605"/>
      <c r="AU174" s="42"/>
      <c r="AV174" s="443" t="s">
        <v>63</v>
      </c>
      <c r="AW174" s="594"/>
      <c r="AX174" s="593"/>
      <c r="AY174" s="593"/>
      <c r="AZ174" s="594"/>
      <c r="BA174" s="445"/>
      <c r="BC174" s="25"/>
    </row>
    <row r="175" spans="4:65" ht="25.5" x14ac:dyDescent="0.35">
      <c r="F175" s="45"/>
      <c r="G175" s="606" t="s">
        <v>13</v>
      </c>
      <c r="H175" s="234" t="s">
        <v>14</v>
      </c>
      <c r="I175" s="607"/>
      <c r="J175" s="598"/>
      <c r="K175" s="603"/>
      <c r="L175" s="603"/>
      <c r="M175" s="604"/>
      <c r="N175" s="603"/>
      <c r="AT175" s="43"/>
      <c r="AU175" s="44"/>
      <c r="AW175" s="260"/>
      <c r="AX175" s="260"/>
      <c r="AY175" s="260"/>
      <c r="AZ175" s="260"/>
      <c r="BA175" s="260"/>
      <c r="BC175" s="25"/>
    </row>
    <row r="176" spans="4:65" ht="25.5" x14ac:dyDescent="0.35">
      <c r="F176" s="45"/>
      <c r="G176" s="606"/>
      <c r="H176" s="234" t="s">
        <v>15</v>
      </c>
      <c r="I176" s="230"/>
      <c r="J176" s="598"/>
      <c r="K176" s="603"/>
      <c r="L176" s="603"/>
      <c r="M176" s="604"/>
      <c r="N176" s="603"/>
      <c r="AT176" s="599"/>
      <c r="AU176" s="44"/>
      <c r="AV176" s="593"/>
      <c r="AW176" s="594"/>
      <c r="AX176" s="593"/>
      <c r="AY176" s="593"/>
      <c r="AZ176" s="594"/>
      <c r="BA176" s="593"/>
      <c r="BC176" s="25"/>
    </row>
    <row r="177" spans="6:65" ht="25.5" x14ac:dyDescent="0.3">
      <c r="F177" s="45"/>
      <c r="G177" s="606"/>
      <c r="H177" s="234"/>
      <c r="I177" s="230"/>
      <c r="J177" s="598"/>
      <c r="K177" s="603"/>
      <c r="L177" s="603"/>
      <c r="M177" s="604"/>
      <c r="N177" s="603"/>
      <c r="AT177" s="599"/>
      <c r="AU177" s="44"/>
      <c r="AV177" s="668" t="s">
        <v>28</v>
      </c>
      <c r="AW177" s="668"/>
      <c r="AX177" s="668"/>
      <c r="AY177" s="668"/>
      <c r="AZ177" s="668"/>
      <c r="BA177" s="668"/>
      <c r="BC177" s="25"/>
    </row>
    <row r="178" spans="6:65" ht="25.5" x14ac:dyDescent="0.35">
      <c r="F178" s="45"/>
      <c r="G178" s="606"/>
      <c r="H178" s="608"/>
      <c r="I178" s="230"/>
      <c r="J178" s="598"/>
      <c r="K178" s="603"/>
      <c r="L178" s="603"/>
      <c r="M178" s="604"/>
      <c r="N178" s="603"/>
      <c r="AT178" s="599"/>
      <c r="AU178" s="44"/>
      <c r="AV178" s="266"/>
      <c r="AW178" s="266"/>
      <c r="AX178" s="266"/>
      <c r="AY178" s="266"/>
      <c r="AZ178" s="266"/>
      <c r="BA178" s="266"/>
      <c r="BC178" s="25"/>
    </row>
    <row r="179" spans="6:65" ht="25.5" x14ac:dyDescent="0.35">
      <c r="F179" s="45"/>
      <c r="G179" s="606" t="s">
        <v>16</v>
      </c>
      <c r="H179" s="234" t="s">
        <v>43</v>
      </c>
      <c r="I179" s="230"/>
      <c r="J179" s="598"/>
      <c r="K179" s="603"/>
      <c r="L179" s="603"/>
      <c r="M179" s="604"/>
      <c r="N179" s="603"/>
      <c r="AT179" s="599"/>
      <c r="AU179" s="44"/>
      <c r="AW179" s="266"/>
      <c r="AX179" s="266"/>
      <c r="AY179" s="266"/>
      <c r="AZ179" s="266"/>
      <c r="BA179" s="266"/>
      <c r="BC179" s="25"/>
    </row>
    <row r="180" spans="6:65" ht="25.5" x14ac:dyDescent="0.35">
      <c r="F180" s="45"/>
      <c r="G180" s="601"/>
      <c r="H180" s="234" t="s">
        <v>56</v>
      </c>
      <c r="I180" s="230"/>
      <c r="J180" s="598"/>
      <c r="K180" s="603"/>
      <c r="L180" s="603"/>
      <c r="M180" s="604"/>
      <c r="N180" s="603"/>
      <c r="AT180" s="599"/>
      <c r="AU180" s="44"/>
      <c r="AV180" s="266" t="s">
        <v>29</v>
      </c>
      <c r="AW180" s="442"/>
      <c r="AX180" s="442"/>
      <c r="AY180" s="442"/>
      <c r="AZ180" s="442"/>
      <c r="BA180" s="442"/>
      <c r="BC180" s="25"/>
    </row>
    <row r="181" spans="6:65" ht="21" x14ac:dyDescent="0.3">
      <c r="F181" s="23"/>
      <c r="G181" s="601"/>
      <c r="H181" s="234" t="s">
        <v>55</v>
      </c>
      <c r="AT181" s="599"/>
      <c r="AU181" s="44"/>
      <c r="AV181" s="62"/>
      <c r="AW181" s="62"/>
      <c r="AX181" s="62"/>
      <c r="AY181" s="62"/>
      <c r="AZ181" s="442"/>
      <c r="BA181" s="442"/>
      <c r="BC181" s="25"/>
    </row>
    <row r="182" spans="6:65" x14ac:dyDescent="0.3">
      <c r="F182" s="23"/>
      <c r="I182" s="609"/>
      <c r="J182" s="604"/>
      <c r="K182" s="603"/>
      <c r="L182" s="603"/>
      <c r="M182" s="604"/>
      <c r="N182" s="603"/>
      <c r="AT182" s="599"/>
      <c r="AU182" s="44"/>
      <c r="AV182" s="62"/>
      <c r="AW182" s="62"/>
      <c r="AX182" s="62"/>
      <c r="AY182" s="62"/>
      <c r="AZ182" s="63"/>
      <c r="BA182" s="63"/>
      <c r="BC182" s="25"/>
    </row>
    <row r="183" spans="6:65" ht="21" x14ac:dyDescent="0.3">
      <c r="F183" s="23"/>
      <c r="G183" s="606" t="s">
        <v>53</v>
      </c>
      <c r="H183" s="234" t="s">
        <v>54</v>
      </c>
      <c r="AT183" s="599"/>
      <c r="AU183" s="44"/>
      <c r="AV183" s="667"/>
      <c r="AW183" s="667"/>
      <c r="AX183" s="667"/>
      <c r="AY183" s="667"/>
      <c r="AZ183" s="667"/>
      <c r="BA183" s="667"/>
      <c r="BC183" s="25"/>
    </row>
    <row r="184" spans="6:65" x14ac:dyDescent="0.3">
      <c r="F184" s="23"/>
      <c r="G184" s="2"/>
      <c r="AT184" s="599"/>
      <c r="AU184" s="44"/>
      <c r="AW184" s="62"/>
      <c r="AX184" s="62"/>
      <c r="AY184" s="62"/>
      <c r="AZ184" s="442"/>
      <c r="BA184" s="442"/>
      <c r="BC184" s="25"/>
    </row>
    <row r="185" spans="6:65" ht="11.25" customHeight="1" x14ac:dyDescent="0.3">
      <c r="F185" s="23"/>
      <c r="G185" s="2"/>
      <c r="AV185" s="610"/>
      <c r="AW185" s="610"/>
      <c r="AX185" s="610"/>
      <c r="AY185" s="610"/>
      <c r="AZ185" s="610"/>
      <c r="BA185" s="610"/>
      <c r="BC185" s="25"/>
      <c r="BE185" s="30"/>
      <c r="BF185" s="30"/>
      <c r="BG185" s="30"/>
      <c r="BH185" s="23"/>
      <c r="BI185" s="23"/>
      <c r="BJ185" s="23"/>
      <c r="BK185" s="23"/>
      <c r="BL185" s="23"/>
      <c r="BM185" s="23"/>
    </row>
    <row r="186" spans="6:65" ht="11.25" customHeight="1" x14ac:dyDescent="0.3">
      <c r="F186" s="2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610"/>
      <c r="AW186" s="610"/>
      <c r="AX186" s="610"/>
      <c r="AY186" s="610"/>
      <c r="AZ186" s="610"/>
      <c r="BA186" s="610"/>
      <c r="BB186" s="2"/>
      <c r="BC186" s="25"/>
      <c r="BE186" s="30"/>
      <c r="BF186" s="30"/>
      <c r="BG186" s="30"/>
      <c r="BH186" s="23"/>
      <c r="BI186" s="23"/>
      <c r="BJ186" s="23"/>
      <c r="BK186" s="23"/>
      <c r="BL186" s="23"/>
      <c r="BM186" s="23"/>
    </row>
    <row r="187" spans="6:65" ht="23.25" customHeight="1" x14ac:dyDescent="0.3">
      <c r="F187" s="2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667"/>
      <c r="AW187" s="667"/>
      <c r="AX187" s="667"/>
      <c r="AY187" s="667"/>
      <c r="AZ187" s="667"/>
      <c r="BA187" s="667"/>
      <c r="BB187" s="2"/>
      <c r="BC187" s="25"/>
      <c r="BE187" s="30"/>
      <c r="BF187" s="30"/>
      <c r="BG187" s="30"/>
      <c r="BH187" s="23"/>
      <c r="BI187" s="23"/>
      <c r="BJ187" s="23"/>
      <c r="BK187" s="23"/>
      <c r="BL187" s="23"/>
      <c r="BM187" s="23"/>
    </row>
    <row r="188" spans="6:65" ht="11.25" customHeight="1" x14ac:dyDescent="0.3">
      <c r="F188" s="2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5"/>
      <c r="BE188" s="30"/>
      <c r="BF188" s="30"/>
      <c r="BG188" s="30"/>
      <c r="BH188" s="23"/>
      <c r="BI188" s="23"/>
      <c r="BJ188" s="23"/>
      <c r="BK188" s="23"/>
      <c r="BL188" s="23"/>
      <c r="BM188" s="23"/>
    </row>
    <row r="189" spans="6:65" ht="11.25" customHeight="1" x14ac:dyDescent="0.3">
      <c r="F189" s="2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5"/>
      <c r="BE189" s="30"/>
      <c r="BF189" s="30"/>
      <c r="BG189" s="30"/>
      <c r="BH189" s="23"/>
      <c r="BI189" s="23"/>
      <c r="BJ189" s="23"/>
      <c r="BK189" s="23"/>
      <c r="BL189" s="23"/>
      <c r="BM189" s="23"/>
    </row>
    <row r="190" spans="6:65" ht="11.25" customHeight="1" x14ac:dyDescent="0.3">
      <c r="F190" s="2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5"/>
      <c r="BE190" s="30"/>
      <c r="BF190" s="30"/>
      <c r="BG190" s="30"/>
      <c r="BH190" s="23"/>
      <c r="BI190" s="23"/>
      <c r="BJ190" s="23"/>
      <c r="BK190" s="23"/>
      <c r="BL190" s="23"/>
      <c r="BM190" s="23"/>
    </row>
    <row r="191" spans="6:65" ht="11.25" customHeight="1" x14ac:dyDescent="0.3">
      <c r="F191" s="2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5"/>
      <c r="BE191" s="30"/>
      <c r="BF191" s="30"/>
      <c r="BG191" s="30"/>
      <c r="BH191" s="23"/>
      <c r="BI191" s="23"/>
      <c r="BJ191" s="23"/>
      <c r="BK191" s="23"/>
      <c r="BL191" s="23"/>
      <c r="BM191" s="23"/>
    </row>
    <row r="192" spans="6:65" ht="11.25" customHeight="1" x14ac:dyDescent="0.3">
      <c r="F192" s="2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5"/>
      <c r="BE192" s="30"/>
      <c r="BF192" s="30"/>
      <c r="BG192" s="30"/>
      <c r="BH192" s="23"/>
      <c r="BI192" s="23"/>
      <c r="BJ192" s="23"/>
      <c r="BK192" s="23"/>
      <c r="BL192" s="23"/>
      <c r="BM192" s="23"/>
    </row>
    <row r="193" spans="6:65" ht="11.25" customHeight="1" x14ac:dyDescent="0.3">
      <c r="F193" s="2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5"/>
      <c r="BE193" s="30"/>
      <c r="BF193" s="30"/>
      <c r="BG193" s="30"/>
      <c r="BH193" s="23"/>
      <c r="BI193" s="23"/>
      <c r="BJ193" s="23"/>
      <c r="BK193" s="23"/>
      <c r="BL193" s="23"/>
      <c r="BM193" s="23"/>
    </row>
    <row r="194" spans="6:65" ht="11.25" customHeight="1" x14ac:dyDescent="0.3">
      <c r="F194" s="2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5"/>
      <c r="BE194" s="30"/>
      <c r="BF194" s="30"/>
      <c r="BG194" s="30"/>
      <c r="BH194" s="23"/>
      <c r="BI194" s="23"/>
      <c r="BJ194" s="23"/>
      <c r="BK194" s="23"/>
      <c r="BL194" s="23"/>
      <c r="BM194" s="23"/>
    </row>
    <row r="195" spans="6:65" ht="11.25" customHeight="1" x14ac:dyDescent="0.3">
      <c r="F195" s="2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5"/>
      <c r="BE195" s="30"/>
      <c r="BF195" s="30"/>
      <c r="BG195" s="30"/>
      <c r="BH195" s="23"/>
      <c r="BI195" s="23"/>
      <c r="BJ195" s="23"/>
      <c r="BK195" s="23"/>
      <c r="BL195" s="23"/>
      <c r="BM195" s="23"/>
    </row>
    <row r="196" spans="6:65" ht="11.25" customHeight="1" x14ac:dyDescent="0.3">
      <c r="F196" s="2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5"/>
      <c r="BE196" s="30"/>
      <c r="BF196" s="30"/>
      <c r="BG196" s="30"/>
      <c r="BH196" s="23"/>
      <c r="BI196" s="23"/>
      <c r="BJ196" s="23"/>
      <c r="BK196" s="23"/>
      <c r="BL196" s="23"/>
      <c r="BM196" s="23"/>
    </row>
    <row r="197" spans="6:65" ht="11.25" customHeight="1" x14ac:dyDescent="0.3">
      <c r="F197" s="2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5"/>
      <c r="BE197" s="30"/>
      <c r="BF197" s="30"/>
      <c r="BG197" s="30"/>
      <c r="BH197" s="23"/>
      <c r="BI197" s="23"/>
      <c r="BJ197" s="23"/>
      <c r="BK197" s="23"/>
      <c r="BL197" s="23"/>
      <c r="BM197" s="23"/>
    </row>
    <row r="198" spans="6:65" ht="11.25" customHeight="1" x14ac:dyDescent="0.3">
      <c r="F198" s="2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5"/>
      <c r="BE198" s="30"/>
      <c r="BF198" s="30"/>
      <c r="BG198" s="30"/>
      <c r="BH198" s="23"/>
      <c r="BI198" s="23"/>
      <c r="BJ198" s="23"/>
      <c r="BK198" s="23"/>
      <c r="BL198" s="23"/>
      <c r="BM198" s="23"/>
    </row>
    <row r="199" spans="6:65" ht="11.25" customHeight="1" x14ac:dyDescent="0.3">
      <c r="F199" s="2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5"/>
      <c r="BE199" s="30"/>
      <c r="BF199" s="30"/>
      <c r="BG199" s="30"/>
      <c r="BH199" s="23"/>
      <c r="BI199" s="23"/>
      <c r="BJ199" s="23"/>
      <c r="BK199" s="23"/>
      <c r="BL199" s="23"/>
      <c r="BM199" s="23"/>
    </row>
    <row r="200" spans="6:65" ht="11.25" customHeight="1" x14ac:dyDescent="0.3">
      <c r="F200" s="2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5"/>
      <c r="BE200" s="30"/>
      <c r="BF200" s="30"/>
      <c r="BG200" s="30"/>
      <c r="BH200" s="23"/>
      <c r="BI200" s="23"/>
      <c r="BJ200" s="23"/>
      <c r="BK200" s="23"/>
      <c r="BL200" s="23"/>
      <c r="BM200" s="23"/>
    </row>
    <row r="201" spans="6:65" ht="11.25" customHeight="1" x14ac:dyDescent="0.3">
      <c r="F201" s="2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5"/>
      <c r="BE201" s="30"/>
      <c r="BF201" s="30"/>
      <c r="BG201" s="30"/>
      <c r="BH201" s="23"/>
      <c r="BI201" s="23"/>
      <c r="BJ201" s="23"/>
      <c r="BK201" s="23"/>
      <c r="BL201" s="23"/>
      <c r="BM201" s="23"/>
    </row>
    <row r="202" spans="6:65" ht="11.25" customHeight="1" x14ac:dyDescent="0.3">
      <c r="F202" s="2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5"/>
      <c r="BE202" s="30"/>
      <c r="BF202" s="30"/>
      <c r="BG202" s="30"/>
      <c r="BH202" s="23"/>
      <c r="BI202" s="23"/>
      <c r="BJ202" s="23"/>
      <c r="BK202" s="23"/>
      <c r="BL202" s="23"/>
      <c r="BM202" s="23"/>
    </row>
    <row r="203" spans="6:65" ht="11.25" customHeight="1" x14ac:dyDescent="0.3">
      <c r="F203" s="2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5"/>
      <c r="BE203" s="30"/>
      <c r="BF203" s="30"/>
      <c r="BG203" s="30"/>
      <c r="BH203" s="23"/>
      <c r="BI203" s="23"/>
      <c r="BJ203" s="23"/>
      <c r="BK203" s="23"/>
      <c r="BL203" s="23"/>
      <c r="BM203" s="23"/>
    </row>
    <row r="204" spans="6:65" ht="11.25" customHeight="1" x14ac:dyDescent="0.3">
      <c r="F204" s="2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5"/>
      <c r="BE204" s="30"/>
      <c r="BF204" s="30"/>
      <c r="BG204" s="30"/>
      <c r="BH204" s="23"/>
      <c r="BI204" s="23"/>
      <c r="BJ204" s="23"/>
      <c r="BK204" s="23"/>
      <c r="BL204" s="23"/>
      <c r="BM204" s="23"/>
    </row>
    <row r="205" spans="6:65" ht="11.25" customHeight="1" x14ac:dyDescent="0.3">
      <c r="F205" s="2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5"/>
      <c r="BE205" s="30"/>
      <c r="BF205" s="30"/>
      <c r="BG205" s="30"/>
      <c r="BH205" s="23"/>
      <c r="BI205" s="23"/>
      <c r="BJ205" s="23"/>
      <c r="BK205" s="23"/>
      <c r="BL205" s="23"/>
      <c r="BM205" s="23"/>
    </row>
    <row r="206" spans="6:65" ht="11.25" customHeight="1" x14ac:dyDescent="0.3">
      <c r="F206" s="2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5"/>
      <c r="BE206" s="30"/>
      <c r="BF206" s="30"/>
      <c r="BG206" s="30"/>
      <c r="BH206" s="23"/>
      <c r="BI206" s="23"/>
      <c r="BJ206" s="23"/>
      <c r="BK206" s="23"/>
      <c r="BL206" s="23"/>
      <c r="BM206" s="23"/>
    </row>
    <row r="207" spans="6:65" ht="11.25" customHeight="1" x14ac:dyDescent="0.3">
      <c r="F207" s="2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5"/>
      <c r="BE207" s="30"/>
      <c r="BF207" s="30"/>
      <c r="BG207" s="30"/>
      <c r="BH207" s="23"/>
      <c r="BI207" s="23"/>
      <c r="BJ207" s="23"/>
      <c r="BK207" s="23"/>
      <c r="BL207" s="23"/>
      <c r="BM207" s="23"/>
    </row>
    <row r="208" spans="6:65" ht="11.25" customHeight="1" x14ac:dyDescent="0.3">
      <c r="F208" s="2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5"/>
      <c r="BE208" s="30"/>
      <c r="BF208" s="30"/>
      <c r="BG208" s="30"/>
      <c r="BH208" s="23"/>
      <c r="BI208" s="23"/>
      <c r="BJ208" s="23"/>
      <c r="BK208" s="23"/>
      <c r="BL208" s="23"/>
      <c r="BM208" s="23"/>
    </row>
    <row r="209" spans="6:65" ht="11.25" customHeight="1" x14ac:dyDescent="0.3">
      <c r="F209" s="2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5"/>
      <c r="BE209" s="30"/>
      <c r="BF209" s="30"/>
      <c r="BG209" s="30"/>
      <c r="BH209" s="23"/>
      <c r="BI209" s="23"/>
      <c r="BJ209" s="23"/>
      <c r="BK209" s="23"/>
      <c r="BL209" s="23"/>
      <c r="BM209" s="23"/>
    </row>
    <row r="210" spans="6:65" ht="11.25" customHeight="1" x14ac:dyDescent="0.3">
      <c r="F210" s="2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5"/>
      <c r="BE210" s="30"/>
      <c r="BF210" s="30"/>
      <c r="BG210" s="30"/>
      <c r="BH210" s="23"/>
      <c r="BI210" s="23"/>
      <c r="BJ210" s="23"/>
      <c r="BK210" s="23"/>
      <c r="BL210" s="23"/>
      <c r="BM210" s="23"/>
    </row>
    <row r="211" spans="6:65" ht="11.25" customHeight="1" x14ac:dyDescent="0.3">
      <c r="F211" s="2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5"/>
      <c r="BE211" s="30"/>
      <c r="BF211" s="30"/>
      <c r="BG211" s="30"/>
      <c r="BH211" s="23"/>
      <c r="BI211" s="23"/>
      <c r="BJ211" s="23"/>
      <c r="BK211" s="23"/>
      <c r="BL211" s="23"/>
      <c r="BM211" s="23"/>
    </row>
    <row r="212" spans="6:65" ht="11.25" customHeight="1" x14ac:dyDescent="0.3">
      <c r="F212" s="2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5"/>
      <c r="BE212" s="30"/>
      <c r="BF212" s="30"/>
      <c r="BG212" s="30"/>
      <c r="BH212" s="23"/>
      <c r="BI212" s="23"/>
      <c r="BJ212" s="23"/>
      <c r="BK212" s="23"/>
      <c r="BL212" s="23"/>
      <c r="BM212" s="23"/>
    </row>
    <row r="213" spans="6:65" ht="11.25" customHeight="1" x14ac:dyDescent="0.3">
      <c r="F213" s="2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5"/>
      <c r="BE213" s="30"/>
      <c r="BF213" s="30"/>
      <c r="BG213" s="30"/>
      <c r="BH213" s="23"/>
      <c r="BI213" s="23"/>
      <c r="BJ213" s="23"/>
      <c r="BK213" s="23"/>
      <c r="BL213" s="23"/>
      <c r="BM213" s="23"/>
    </row>
    <row r="214" spans="6:65" ht="11.25" customHeight="1" x14ac:dyDescent="0.3">
      <c r="F214" s="2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5"/>
      <c r="BE214" s="30"/>
      <c r="BF214" s="30"/>
      <c r="BG214" s="30"/>
      <c r="BH214" s="23"/>
      <c r="BI214" s="23"/>
      <c r="BJ214" s="23"/>
      <c r="BK214" s="23"/>
      <c r="BL214" s="23"/>
      <c r="BM214" s="23"/>
    </row>
    <row r="215" spans="6:65" ht="11.25" customHeight="1" x14ac:dyDescent="0.3">
      <c r="F215" s="2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5"/>
      <c r="BE215" s="30"/>
      <c r="BF215" s="30"/>
      <c r="BG215" s="30"/>
      <c r="BH215" s="23"/>
      <c r="BI215" s="23"/>
      <c r="BJ215" s="23"/>
      <c r="BK215" s="23"/>
      <c r="BL215" s="23"/>
      <c r="BM215" s="23"/>
    </row>
    <row r="216" spans="6:65" ht="11.25" customHeight="1" x14ac:dyDescent="0.3">
      <c r="F216" s="2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5"/>
      <c r="BE216" s="30"/>
      <c r="BF216" s="30"/>
      <c r="BG216" s="30"/>
      <c r="BH216" s="23"/>
      <c r="BI216" s="23"/>
      <c r="BJ216" s="23"/>
      <c r="BK216" s="23"/>
      <c r="BL216" s="23"/>
      <c r="BM216" s="23"/>
    </row>
    <row r="217" spans="6:65" ht="11.25" customHeight="1" x14ac:dyDescent="0.3">
      <c r="F217" s="2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5"/>
      <c r="BE217" s="30"/>
      <c r="BF217" s="30"/>
      <c r="BG217" s="30"/>
      <c r="BH217" s="23"/>
      <c r="BI217" s="23"/>
      <c r="BJ217" s="23"/>
      <c r="BK217" s="23"/>
      <c r="BL217" s="23"/>
      <c r="BM217" s="23"/>
    </row>
    <row r="218" spans="6:65" ht="11.25" customHeight="1" x14ac:dyDescent="0.3">
      <c r="F218" s="2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5"/>
      <c r="BE218" s="30"/>
      <c r="BF218" s="30"/>
      <c r="BG218" s="30"/>
      <c r="BH218" s="23"/>
      <c r="BI218" s="23"/>
      <c r="BJ218" s="23"/>
      <c r="BK218" s="23"/>
      <c r="BL218" s="23"/>
      <c r="BM218" s="23"/>
    </row>
    <row r="219" spans="6:65" ht="11.25" customHeight="1" x14ac:dyDescent="0.3">
      <c r="F219" s="2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5"/>
      <c r="BE219" s="30"/>
      <c r="BF219" s="30"/>
      <c r="BG219" s="30"/>
      <c r="BH219" s="23"/>
      <c r="BI219" s="23"/>
      <c r="BJ219" s="23"/>
      <c r="BK219" s="23"/>
      <c r="BL219" s="23"/>
      <c r="BM219" s="23"/>
    </row>
    <row r="220" spans="6:65" ht="11.25" customHeight="1" x14ac:dyDescent="0.3">
      <c r="F220" s="2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5"/>
      <c r="BE220" s="30"/>
      <c r="BF220" s="30"/>
      <c r="BG220" s="30"/>
      <c r="BH220" s="23"/>
      <c r="BI220" s="23"/>
      <c r="BJ220" s="23"/>
      <c r="BK220" s="23"/>
      <c r="BL220" s="23"/>
      <c r="BM220" s="23"/>
    </row>
    <row r="221" spans="6:65" ht="11.25" customHeight="1" x14ac:dyDescent="0.3">
      <c r="F221" s="2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5"/>
      <c r="BE221" s="30"/>
      <c r="BF221" s="30"/>
      <c r="BG221" s="30"/>
      <c r="BH221" s="23"/>
      <c r="BI221" s="23"/>
      <c r="BJ221" s="23"/>
      <c r="BK221" s="23"/>
      <c r="BL221" s="23"/>
      <c r="BM221" s="23"/>
    </row>
    <row r="222" spans="6:65" ht="11.25" customHeight="1" x14ac:dyDescent="0.3">
      <c r="F222" s="2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5"/>
      <c r="BE222" s="23"/>
      <c r="BF222" s="23"/>
      <c r="BG222" s="23"/>
      <c r="BH222" s="23"/>
      <c r="BI222" s="23"/>
      <c r="BJ222" s="23"/>
      <c r="BK222" s="23"/>
      <c r="BL222" s="23"/>
      <c r="BM222" s="23"/>
    </row>
    <row r="223" spans="6:65" ht="11.25" customHeight="1" x14ac:dyDescent="0.3">
      <c r="F223" s="2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5"/>
      <c r="BE223" s="23"/>
      <c r="BF223" s="23"/>
      <c r="BG223" s="23"/>
      <c r="BH223" s="23"/>
      <c r="BI223" s="23"/>
      <c r="BJ223" s="23"/>
      <c r="BK223" s="23"/>
      <c r="BL223" s="23"/>
      <c r="BM223" s="23"/>
    </row>
    <row r="224" spans="6:65" ht="11.25" customHeight="1" x14ac:dyDescent="0.3">
      <c r="F224" s="2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5"/>
      <c r="BE224" s="23"/>
      <c r="BF224" s="23"/>
      <c r="BG224" s="23"/>
      <c r="BH224" s="23"/>
      <c r="BI224" s="23"/>
      <c r="BJ224" s="23"/>
      <c r="BK224" s="23"/>
      <c r="BL224" s="23"/>
      <c r="BM224" s="23"/>
    </row>
    <row r="225" spans="6:65" ht="11.25" customHeight="1" x14ac:dyDescent="0.3">
      <c r="F225" s="2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5"/>
      <c r="BE225" s="23"/>
      <c r="BF225" s="23"/>
      <c r="BG225" s="23"/>
      <c r="BH225" s="23"/>
      <c r="BI225" s="23"/>
      <c r="BJ225" s="23"/>
      <c r="BK225" s="23"/>
      <c r="BL225" s="23"/>
      <c r="BM225" s="23"/>
    </row>
    <row r="226" spans="6:65" ht="11.25" customHeight="1" x14ac:dyDescent="0.3">
      <c r="F226" s="2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5"/>
      <c r="BE226" s="23"/>
      <c r="BF226" s="23"/>
      <c r="BG226" s="23"/>
      <c r="BH226" s="23"/>
      <c r="BI226" s="23"/>
      <c r="BJ226" s="23"/>
      <c r="BK226" s="23"/>
      <c r="BL226" s="23"/>
      <c r="BM226" s="23"/>
    </row>
    <row r="227" spans="6:65" ht="11.25" customHeight="1" x14ac:dyDescent="0.3">
      <c r="F227" s="2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5"/>
      <c r="BE227" s="23"/>
      <c r="BF227" s="23"/>
      <c r="BG227" s="23"/>
      <c r="BH227" s="23"/>
      <c r="BI227" s="23"/>
      <c r="BJ227" s="23"/>
      <c r="BK227" s="23"/>
      <c r="BL227" s="23"/>
      <c r="BM227" s="23"/>
    </row>
    <row r="228" spans="6:65" ht="11.25" customHeight="1" x14ac:dyDescent="0.3">
      <c r="F228" s="2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5"/>
      <c r="BE228" s="23"/>
      <c r="BF228" s="23"/>
      <c r="BG228" s="23"/>
      <c r="BH228" s="23"/>
      <c r="BI228" s="23"/>
      <c r="BJ228" s="23"/>
      <c r="BK228" s="23"/>
      <c r="BL228" s="23"/>
      <c r="BM228" s="23"/>
    </row>
    <row r="229" spans="6:65" ht="11.25" customHeight="1" x14ac:dyDescent="0.3">
      <c r="F229" s="2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5"/>
      <c r="BE229" s="23"/>
      <c r="BF229" s="23"/>
      <c r="BG229" s="23"/>
      <c r="BH229" s="23"/>
      <c r="BI229" s="23"/>
      <c r="BJ229" s="23"/>
      <c r="BK229" s="23"/>
      <c r="BL229" s="23"/>
      <c r="BM229" s="23"/>
    </row>
    <row r="230" spans="6:65" ht="11.25" customHeight="1" x14ac:dyDescent="0.3">
      <c r="F230" s="2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5"/>
      <c r="BE230" s="23"/>
      <c r="BF230" s="23"/>
      <c r="BG230" s="23"/>
      <c r="BH230" s="23"/>
      <c r="BI230" s="23"/>
      <c r="BJ230" s="23"/>
      <c r="BK230" s="23"/>
      <c r="BL230" s="23"/>
      <c r="BM230" s="23"/>
    </row>
    <row r="231" spans="6:65" ht="11.25" customHeight="1" x14ac:dyDescent="0.3">
      <c r="F231" s="2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5"/>
      <c r="BE231" s="23"/>
      <c r="BF231" s="23"/>
      <c r="BG231" s="23"/>
      <c r="BH231" s="23"/>
      <c r="BI231" s="23"/>
      <c r="BJ231" s="23"/>
      <c r="BK231" s="23"/>
      <c r="BL231" s="23"/>
      <c r="BM231" s="23"/>
    </row>
    <row r="232" spans="6:65" ht="11.25" customHeight="1" x14ac:dyDescent="0.3">
      <c r="F232" s="2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5"/>
      <c r="BE232" s="23"/>
      <c r="BF232" s="23"/>
      <c r="BG232" s="23"/>
      <c r="BH232" s="23"/>
      <c r="BI232" s="23"/>
      <c r="BJ232" s="23"/>
      <c r="BK232" s="23"/>
      <c r="BL232" s="23"/>
      <c r="BM232" s="23"/>
    </row>
    <row r="233" spans="6:65" ht="11.25" customHeight="1" x14ac:dyDescent="0.3">
      <c r="F233" s="2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5"/>
      <c r="BE233" s="23"/>
      <c r="BF233" s="23"/>
      <c r="BG233" s="23"/>
      <c r="BH233" s="23"/>
      <c r="BI233" s="23"/>
      <c r="BJ233" s="23"/>
      <c r="BK233" s="23"/>
      <c r="BL233" s="23"/>
      <c r="BM233" s="23"/>
    </row>
    <row r="234" spans="6:65" ht="11.25" customHeight="1" x14ac:dyDescent="0.3">
      <c r="F234" s="2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5"/>
      <c r="BE234" s="23"/>
      <c r="BF234" s="23"/>
      <c r="BG234" s="23"/>
      <c r="BH234" s="23"/>
      <c r="BI234" s="23"/>
      <c r="BJ234" s="23"/>
      <c r="BK234" s="23"/>
      <c r="BL234" s="23"/>
      <c r="BM234" s="23"/>
    </row>
    <row r="235" spans="6:65" ht="11.25" customHeight="1" x14ac:dyDescent="0.3">
      <c r="F235" s="2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5"/>
      <c r="BE235" s="23"/>
      <c r="BF235" s="23"/>
      <c r="BG235" s="23"/>
      <c r="BH235" s="23"/>
      <c r="BI235" s="23"/>
      <c r="BJ235" s="23"/>
      <c r="BK235" s="23"/>
      <c r="BL235" s="23"/>
      <c r="BM235" s="23"/>
    </row>
    <row r="236" spans="6:65" ht="11.25" customHeight="1" x14ac:dyDescent="0.3">
      <c r="F236" s="2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5"/>
      <c r="BE236" s="23"/>
      <c r="BF236" s="23"/>
      <c r="BG236" s="23"/>
      <c r="BH236" s="23"/>
      <c r="BI236" s="23"/>
      <c r="BJ236" s="23"/>
      <c r="BK236" s="23"/>
      <c r="BL236" s="23"/>
      <c r="BM236" s="23"/>
    </row>
    <row r="237" spans="6:65" ht="11.25" customHeight="1" x14ac:dyDescent="0.3">
      <c r="F237" s="2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5"/>
      <c r="BE237" s="23"/>
      <c r="BF237" s="23"/>
      <c r="BG237" s="23"/>
      <c r="BH237" s="23"/>
      <c r="BI237" s="23"/>
      <c r="BJ237" s="23"/>
      <c r="BK237" s="23"/>
      <c r="BL237" s="23"/>
      <c r="BM237" s="23"/>
    </row>
    <row r="238" spans="6:65" ht="11.25" customHeight="1" x14ac:dyDescent="0.3">
      <c r="F238" s="2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5"/>
      <c r="BE238" s="23"/>
      <c r="BF238" s="23"/>
      <c r="BG238" s="23"/>
      <c r="BH238" s="23"/>
      <c r="BI238" s="23"/>
      <c r="BJ238" s="23"/>
      <c r="BK238" s="23"/>
      <c r="BL238" s="23"/>
      <c r="BM238" s="23"/>
    </row>
    <row r="239" spans="6:65" ht="11.25" customHeight="1" x14ac:dyDescent="0.3">
      <c r="F239" s="2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5"/>
      <c r="BE239" s="23"/>
      <c r="BF239" s="23"/>
      <c r="BG239" s="23"/>
      <c r="BH239" s="23"/>
      <c r="BI239" s="23"/>
      <c r="BJ239" s="23"/>
      <c r="BK239" s="23"/>
      <c r="BL239" s="23"/>
      <c r="BM239" s="23"/>
    </row>
    <row r="240" spans="6:65" ht="11.25" customHeight="1" x14ac:dyDescent="0.3">
      <c r="F240" s="2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5"/>
      <c r="BE240" s="23"/>
      <c r="BF240" s="23"/>
      <c r="BG240" s="23"/>
      <c r="BH240" s="23"/>
      <c r="BI240" s="23"/>
      <c r="BJ240" s="23"/>
      <c r="BK240" s="23"/>
      <c r="BL240" s="23"/>
      <c r="BM240" s="23"/>
    </row>
    <row r="241" spans="6:65" ht="11.25" customHeight="1" x14ac:dyDescent="0.3">
      <c r="F241" s="2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5"/>
      <c r="BE241" s="23"/>
      <c r="BF241" s="23"/>
      <c r="BG241" s="23"/>
      <c r="BH241" s="23"/>
      <c r="BI241" s="23"/>
      <c r="BJ241" s="23"/>
      <c r="BK241" s="23"/>
      <c r="BL241" s="23"/>
      <c r="BM241" s="23"/>
    </row>
    <row r="242" spans="6:65" ht="11.25" customHeight="1" x14ac:dyDescent="0.3">
      <c r="F242" s="2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5"/>
      <c r="BE242" s="23"/>
      <c r="BF242" s="23"/>
      <c r="BG242" s="23"/>
      <c r="BH242" s="23"/>
      <c r="BI242" s="23"/>
      <c r="BJ242" s="23"/>
      <c r="BK242" s="23"/>
      <c r="BL242" s="23"/>
      <c r="BM242" s="23"/>
    </row>
    <row r="243" spans="6:65" ht="11.25" customHeight="1" x14ac:dyDescent="0.3">
      <c r="F243" s="2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5"/>
      <c r="BE243" s="23"/>
      <c r="BF243" s="23"/>
      <c r="BG243" s="23"/>
      <c r="BH243" s="23"/>
      <c r="BI243" s="23"/>
      <c r="BJ243" s="23"/>
      <c r="BK243" s="23"/>
      <c r="BL243" s="23"/>
      <c r="BM243" s="23"/>
    </row>
    <row r="244" spans="6:65" ht="11.25" customHeight="1" x14ac:dyDescent="0.3">
      <c r="F244" s="2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5"/>
      <c r="BE244" s="23"/>
      <c r="BF244" s="23"/>
      <c r="BG244" s="23"/>
      <c r="BH244" s="23"/>
      <c r="BI244" s="23"/>
      <c r="BJ244" s="23"/>
      <c r="BK244" s="23"/>
      <c r="BL244" s="23"/>
      <c r="BM244" s="23"/>
    </row>
    <row r="245" spans="6:65" ht="11.25" customHeight="1" x14ac:dyDescent="0.3">
      <c r="F245" s="2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5"/>
      <c r="BE245" s="23"/>
      <c r="BF245" s="23"/>
      <c r="BG245" s="23"/>
      <c r="BH245" s="23"/>
      <c r="BI245" s="23"/>
      <c r="BJ245" s="23"/>
      <c r="BK245" s="23"/>
      <c r="BL245" s="23"/>
      <c r="BM245" s="23"/>
    </row>
    <row r="246" spans="6:65" ht="11.25" customHeight="1" x14ac:dyDescent="0.3">
      <c r="F246" s="2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5"/>
      <c r="BE246" s="23"/>
      <c r="BF246" s="23"/>
      <c r="BG246" s="23"/>
      <c r="BH246" s="23"/>
      <c r="BI246" s="23"/>
      <c r="BJ246" s="23"/>
      <c r="BK246" s="23"/>
      <c r="BL246" s="23"/>
      <c r="BM246" s="23"/>
    </row>
    <row r="247" spans="6:65" ht="11.25" customHeight="1" x14ac:dyDescent="0.3">
      <c r="F247" s="2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5"/>
      <c r="BE247" s="23"/>
      <c r="BF247" s="23"/>
      <c r="BG247" s="23"/>
      <c r="BH247" s="23"/>
      <c r="BI247" s="23"/>
      <c r="BJ247" s="23"/>
      <c r="BK247" s="23"/>
      <c r="BL247" s="23"/>
      <c r="BM247" s="23"/>
    </row>
    <row r="248" spans="6:65" ht="11.25" customHeight="1" x14ac:dyDescent="0.3">
      <c r="F248" s="2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5"/>
      <c r="BE248" s="23"/>
      <c r="BF248" s="23"/>
      <c r="BG248" s="23"/>
      <c r="BH248" s="23"/>
      <c r="BI248" s="23"/>
      <c r="BJ248" s="23"/>
      <c r="BK248" s="23"/>
      <c r="BL248" s="23"/>
      <c r="BM248" s="23"/>
    </row>
    <row r="249" spans="6:65" ht="11.25" customHeight="1" x14ac:dyDescent="0.3">
      <c r="F249" s="2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5"/>
      <c r="BE249" s="23"/>
      <c r="BF249" s="23"/>
      <c r="BG249" s="23"/>
      <c r="BH249" s="23"/>
      <c r="BI249" s="23"/>
      <c r="BJ249" s="23"/>
      <c r="BK249" s="23"/>
      <c r="BL249" s="23"/>
      <c r="BM249" s="23"/>
    </row>
    <row r="250" spans="6:65" ht="11.25" customHeight="1" x14ac:dyDescent="0.3">
      <c r="F250" s="2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5"/>
      <c r="BE250" s="23"/>
      <c r="BF250" s="23"/>
      <c r="BG250" s="23"/>
      <c r="BH250" s="23"/>
      <c r="BI250" s="23"/>
      <c r="BJ250" s="23"/>
      <c r="BK250" s="23"/>
      <c r="BL250" s="23"/>
      <c r="BM250" s="23"/>
    </row>
    <row r="251" spans="6:65" ht="11.25" customHeight="1" x14ac:dyDescent="0.3">
      <c r="F251" s="2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5"/>
      <c r="BE251" s="23"/>
      <c r="BF251" s="23"/>
      <c r="BG251" s="23"/>
      <c r="BH251" s="23"/>
      <c r="BI251" s="23"/>
      <c r="BJ251" s="23"/>
      <c r="BK251" s="23"/>
      <c r="BL251" s="23"/>
      <c r="BM251" s="23"/>
    </row>
    <row r="252" spans="6:65" ht="11.25" customHeight="1" x14ac:dyDescent="0.3">
      <c r="F252" s="2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5"/>
      <c r="BE252" s="23"/>
      <c r="BF252" s="23"/>
      <c r="BG252" s="23"/>
      <c r="BH252" s="23"/>
      <c r="BI252" s="23"/>
      <c r="BJ252" s="23"/>
      <c r="BK252" s="23"/>
      <c r="BL252" s="23"/>
      <c r="BM252" s="23"/>
    </row>
    <row r="253" spans="6:65" ht="11.25" customHeight="1" x14ac:dyDescent="0.3">
      <c r="F253" s="2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5"/>
      <c r="BE253" s="23"/>
      <c r="BF253" s="23"/>
      <c r="BG253" s="23"/>
      <c r="BH253" s="23"/>
      <c r="BI253" s="23"/>
      <c r="BJ253" s="23"/>
      <c r="BK253" s="23"/>
      <c r="BL253" s="23"/>
      <c r="BM253" s="23"/>
    </row>
    <row r="254" spans="6:65" ht="11.25" customHeight="1" x14ac:dyDescent="0.3">
      <c r="F254" s="2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5"/>
      <c r="BE254" s="23"/>
      <c r="BF254" s="23"/>
      <c r="BG254" s="23"/>
      <c r="BH254" s="23"/>
      <c r="BI254" s="23"/>
      <c r="BJ254" s="23"/>
      <c r="BK254" s="23"/>
      <c r="BL254" s="23"/>
      <c r="BM254" s="23"/>
    </row>
    <row r="255" spans="6:65" ht="11.25" customHeight="1" x14ac:dyDescent="0.3">
      <c r="F255" s="2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5"/>
      <c r="BE255" s="23"/>
      <c r="BF255" s="23"/>
      <c r="BG255" s="23"/>
      <c r="BH255" s="23"/>
      <c r="BI255" s="23"/>
      <c r="BJ255" s="23"/>
      <c r="BK255" s="23"/>
      <c r="BL255" s="23"/>
      <c r="BM255" s="23"/>
    </row>
    <row r="256" spans="6:65" ht="11.25" customHeight="1" x14ac:dyDescent="0.3">
      <c r="F256" s="2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5"/>
      <c r="BE256" s="23"/>
      <c r="BF256" s="23"/>
      <c r="BG256" s="23"/>
      <c r="BH256" s="23"/>
      <c r="BI256" s="23"/>
      <c r="BJ256" s="23"/>
      <c r="BK256" s="23"/>
      <c r="BL256" s="23"/>
      <c r="BM256" s="23"/>
    </row>
    <row r="257" spans="6:65" ht="11.25" customHeight="1" x14ac:dyDescent="0.3">
      <c r="F257" s="2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5"/>
      <c r="BE257" s="23"/>
      <c r="BF257" s="23"/>
      <c r="BG257" s="23"/>
      <c r="BH257" s="23"/>
      <c r="BI257" s="23"/>
      <c r="BJ257" s="23"/>
      <c r="BK257" s="23"/>
      <c r="BL257" s="23"/>
      <c r="BM257" s="23"/>
    </row>
    <row r="258" spans="6:65" ht="11.25" customHeight="1" x14ac:dyDescent="0.3">
      <c r="F258" s="2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5"/>
      <c r="BE258" s="23"/>
      <c r="BF258" s="23"/>
      <c r="BG258" s="23"/>
      <c r="BH258" s="23"/>
      <c r="BI258" s="23"/>
      <c r="BJ258" s="23"/>
      <c r="BK258" s="23"/>
      <c r="BL258" s="23"/>
      <c r="BM258" s="23"/>
    </row>
    <row r="259" spans="6:65" ht="11.25" customHeight="1" x14ac:dyDescent="0.3">
      <c r="F259" s="2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5"/>
      <c r="BE259" s="23"/>
      <c r="BF259" s="23"/>
      <c r="BG259" s="23"/>
      <c r="BH259" s="23"/>
      <c r="BI259" s="23"/>
      <c r="BJ259" s="23"/>
      <c r="BK259" s="23"/>
      <c r="BL259" s="23"/>
      <c r="BM259" s="23"/>
    </row>
    <row r="260" spans="6:65" ht="11.25" customHeight="1" x14ac:dyDescent="0.3">
      <c r="F260" s="2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5"/>
      <c r="BE260" s="23"/>
      <c r="BF260" s="23"/>
      <c r="BG260" s="23"/>
      <c r="BH260" s="23"/>
      <c r="BI260" s="23"/>
      <c r="BJ260" s="23"/>
      <c r="BK260" s="23"/>
      <c r="BL260" s="23"/>
      <c r="BM260" s="23"/>
    </row>
    <row r="261" spans="6:65" ht="11.25" customHeight="1" x14ac:dyDescent="0.3">
      <c r="F261" s="2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5"/>
      <c r="BE261" s="23"/>
      <c r="BF261" s="23"/>
      <c r="BG261" s="23"/>
      <c r="BH261" s="23"/>
      <c r="BI261" s="23"/>
      <c r="BJ261" s="23"/>
      <c r="BK261" s="23"/>
      <c r="BL261" s="23"/>
      <c r="BM261" s="23"/>
    </row>
    <row r="262" spans="6:65" ht="11.25" customHeight="1" x14ac:dyDescent="0.3">
      <c r="F262" s="2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5"/>
      <c r="BE262" s="23"/>
      <c r="BF262" s="23"/>
      <c r="BG262" s="23"/>
      <c r="BH262" s="23"/>
      <c r="BI262" s="23"/>
      <c r="BJ262" s="23"/>
      <c r="BK262" s="23"/>
      <c r="BL262" s="23"/>
      <c r="BM262" s="23"/>
    </row>
    <row r="263" spans="6:65" ht="11.25" customHeight="1" x14ac:dyDescent="0.3">
      <c r="F263" s="2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5"/>
      <c r="BE263" s="23"/>
      <c r="BF263" s="23"/>
      <c r="BG263" s="23"/>
      <c r="BH263" s="23"/>
      <c r="BI263" s="23"/>
      <c r="BJ263" s="23"/>
      <c r="BK263" s="23"/>
      <c r="BL263" s="23"/>
      <c r="BM263" s="23"/>
    </row>
    <row r="264" spans="6:65" ht="11.25" customHeight="1" x14ac:dyDescent="0.3">
      <c r="F264" s="2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5"/>
      <c r="BE264" s="23"/>
      <c r="BF264" s="23"/>
      <c r="BG264" s="23"/>
      <c r="BH264" s="23"/>
      <c r="BI264" s="23"/>
      <c r="BJ264" s="23"/>
      <c r="BK264" s="23"/>
      <c r="BL264" s="23"/>
      <c r="BM264" s="23"/>
    </row>
    <row r="265" spans="6:65" ht="11.25" customHeight="1" x14ac:dyDescent="0.3">
      <c r="F265" s="2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5"/>
      <c r="BE265" s="23"/>
      <c r="BF265" s="23"/>
      <c r="BG265" s="23"/>
      <c r="BH265" s="23"/>
      <c r="BI265" s="23"/>
      <c r="BJ265" s="23"/>
      <c r="BK265" s="23"/>
      <c r="BL265" s="23"/>
      <c r="BM265" s="23"/>
    </row>
    <row r="266" spans="6:65" ht="11.25" customHeight="1" x14ac:dyDescent="0.3">
      <c r="F266" s="2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5"/>
      <c r="BE266" s="23"/>
      <c r="BF266" s="23"/>
      <c r="BG266" s="23"/>
      <c r="BH266" s="23"/>
      <c r="BI266" s="23"/>
      <c r="BJ266" s="23"/>
      <c r="BK266" s="23"/>
      <c r="BL266" s="23"/>
      <c r="BM266" s="23"/>
    </row>
    <row r="267" spans="6:65" ht="11.25" customHeight="1" x14ac:dyDescent="0.3">
      <c r="F267" s="2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5"/>
      <c r="BE267" s="23"/>
      <c r="BF267" s="23"/>
      <c r="BG267" s="23"/>
      <c r="BH267" s="23"/>
      <c r="BI267" s="23"/>
      <c r="BJ267" s="23"/>
      <c r="BK267" s="23"/>
      <c r="BL267" s="23"/>
      <c r="BM267" s="23"/>
    </row>
    <row r="268" spans="6:65" ht="11.25" customHeight="1" x14ac:dyDescent="0.3">
      <c r="F268" s="2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5"/>
      <c r="BE268" s="23"/>
      <c r="BF268" s="23"/>
      <c r="BG268" s="23"/>
      <c r="BH268" s="23"/>
      <c r="BI268" s="23"/>
      <c r="BJ268" s="23"/>
      <c r="BK268" s="23"/>
      <c r="BL268" s="23"/>
      <c r="BM268" s="23"/>
    </row>
    <row r="269" spans="6:65" ht="11.25" customHeight="1" x14ac:dyDescent="0.3">
      <c r="F269" s="2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5"/>
      <c r="BE269" s="23"/>
      <c r="BF269" s="23"/>
      <c r="BG269" s="23"/>
      <c r="BH269" s="23"/>
      <c r="BI269" s="23"/>
      <c r="BJ269" s="23"/>
      <c r="BK269" s="23"/>
      <c r="BL269" s="23"/>
      <c r="BM269" s="23"/>
    </row>
    <row r="270" spans="6:65" ht="11.25" customHeight="1" x14ac:dyDescent="0.3">
      <c r="F270" s="2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5"/>
      <c r="BE270" s="23"/>
      <c r="BF270" s="23"/>
      <c r="BG270" s="23"/>
      <c r="BH270" s="23"/>
      <c r="BI270" s="23"/>
      <c r="BJ270" s="23"/>
      <c r="BK270" s="23"/>
      <c r="BL270" s="23"/>
      <c r="BM270" s="23"/>
    </row>
    <row r="271" spans="6:65" ht="11.25" customHeight="1" x14ac:dyDescent="0.3">
      <c r="F271" s="2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5"/>
    </row>
    <row r="272" spans="6:65" ht="11.25" customHeight="1" x14ac:dyDescent="0.3">
      <c r="F272" s="2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5"/>
    </row>
    <row r="273" spans="6:55" ht="11.25" customHeight="1" x14ac:dyDescent="0.3">
      <c r="F273" s="2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5"/>
    </row>
    <row r="274" spans="6:55" ht="11.25" customHeight="1" x14ac:dyDescent="0.3">
      <c r="F274" s="2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5"/>
    </row>
    <row r="275" spans="6:55" ht="11.25" customHeight="1" x14ac:dyDescent="0.3">
      <c r="F275" s="2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5"/>
    </row>
    <row r="276" spans="6:55" ht="11.25" customHeight="1" x14ac:dyDescent="0.3">
      <c r="F276" s="2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5"/>
    </row>
    <row r="277" spans="6:55" ht="11.25" customHeight="1" x14ac:dyDescent="0.3">
      <c r="F277" s="2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5"/>
    </row>
    <row r="278" spans="6:55" ht="11.25" customHeight="1" x14ac:dyDescent="0.3">
      <c r="F278" s="2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5"/>
    </row>
    <row r="279" spans="6:55" ht="11.25" customHeight="1" x14ac:dyDescent="0.3">
      <c r="F279" s="2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5"/>
    </row>
    <row r="280" spans="6:55" ht="11.25" customHeight="1" x14ac:dyDescent="0.3">
      <c r="F280" s="2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5"/>
    </row>
    <row r="281" spans="6:55" ht="11.25" customHeight="1" x14ac:dyDescent="0.3">
      <c r="F281" s="2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5"/>
    </row>
    <row r="282" spans="6:55" ht="11.25" customHeight="1" x14ac:dyDescent="0.3">
      <c r="F282" s="2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5"/>
    </row>
    <row r="283" spans="6:55" ht="11.25" customHeight="1" x14ac:dyDescent="0.3">
      <c r="F283" s="2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5"/>
    </row>
    <row r="284" spans="6:55" ht="11.25" customHeight="1" x14ac:dyDescent="0.3">
      <c r="F284" s="2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5"/>
    </row>
    <row r="285" spans="6:55" ht="11.25" customHeight="1" x14ac:dyDescent="0.3">
      <c r="F285" s="2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5"/>
    </row>
    <row r="286" spans="6:55" ht="11.25" customHeight="1" x14ac:dyDescent="0.3">
      <c r="F286" s="2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5"/>
    </row>
    <row r="287" spans="6:55" ht="11.25" customHeight="1" x14ac:dyDescent="0.3">
      <c r="F287" s="2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5"/>
    </row>
    <row r="288" spans="6:55" ht="11.25" customHeight="1" x14ac:dyDescent="0.3">
      <c r="F288" s="2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5"/>
    </row>
    <row r="289" spans="6:55" ht="11.25" customHeight="1" x14ac:dyDescent="0.3">
      <c r="F289" s="2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5"/>
    </row>
    <row r="290" spans="6:55" ht="11.25" customHeight="1" x14ac:dyDescent="0.3">
      <c r="F290" s="2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5"/>
    </row>
    <row r="291" spans="6:55" ht="11.25" customHeight="1" x14ac:dyDescent="0.3">
      <c r="F291" s="2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5"/>
    </row>
    <row r="292" spans="6:55" ht="11.25" customHeight="1" x14ac:dyDescent="0.3">
      <c r="F292" s="2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5"/>
    </row>
    <row r="293" spans="6:55" ht="11.25" customHeight="1" x14ac:dyDescent="0.3">
      <c r="F293" s="2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5"/>
    </row>
    <row r="294" spans="6:55" ht="11.25" customHeight="1" x14ac:dyDescent="0.3">
      <c r="F294" s="2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5"/>
    </row>
    <row r="295" spans="6:55" ht="11.25" customHeight="1" x14ac:dyDescent="0.3">
      <c r="F295" s="2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5"/>
    </row>
    <row r="296" spans="6:55" ht="11.25" customHeight="1" x14ac:dyDescent="0.3">
      <c r="F296" s="2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5"/>
    </row>
    <row r="297" spans="6:55" ht="11.25" customHeight="1" x14ac:dyDescent="0.3">
      <c r="F297" s="2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5"/>
    </row>
    <row r="298" spans="6:55" ht="11.25" customHeight="1" x14ac:dyDescent="0.3">
      <c r="F298" s="2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5"/>
    </row>
    <row r="299" spans="6:55" ht="11.25" customHeight="1" x14ac:dyDescent="0.3">
      <c r="F299" s="2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5"/>
    </row>
    <row r="300" spans="6:55" ht="11.25" customHeight="1" x14ac:dyDescent="0.3">
      <c r="F300" s="2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5"/>
    </row>
    <row r="301" spans="6:55" ht="11.25" customHeight="1" x14ac:dyDescent="0.3">
      <c r="F301" s="2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5"/>
    </row>
  </sheetData>
  <mergeCells count="156">
    <mergeCell ref="F156:H156"/>
    <mergeCell ref="F152:H152"/>
    <mergeCell ref="F153:H153"/>
    <mergeCell ref="F154:H154"/>
    <mergeCell ref="F155:H155"/>
    <mergeCell ref="F151:H151"/>
    <mergeCell ref="AN9:AP9"/>
    <mergeCell ref="AN151:AP151"/>
    <mergeCell ref="AN152:AP152"/>
    <mergeCell ref="AN153:AP153"/>
    <mergeCell ref="AN154:AP154"/>
    <mergeCell ref="AN155:AP155"/>
    <mergeCell ref="AN156:AP156"/>
    <mergeCell ref="AK9:AM9"/>
    <mergeCell ref="AK151:AM151"/>
    <mergeCell ref="AK152:AM152"/>
    <mergeCell ref="AK153:AM153"/>
    <mergeCell ref="AK154:AM154"/>
    <mergeCell ref="AK155:AM155"/>
    <mergeCell ref="AK156:AM156"/>
    <mergeCell ref="AH9:AJ9"/>
    <mergeCell ref="AH151:AJ151"/>
    <mergeCell ref="AH152:AJ152"/>
    <mergeCell ref="AH153:AJ153"/>
    <mergeCell ref="Y8:AA8"/>
    <mergeCell ref="AY2:BB2"/>
    <mergeCell ref="AW3:BB3"/>
    <mergeCell ref="AW6:BB6"/>
    <mergeCell ref="AZ9:BB9"/>
    <mergeCell ref="AW9:AY9"/>
    <mergeCell ref="G9:I9"/>
    <mergeCell ref="J9:L9"/>
    <mergeCell ref="M9:O9"/>
    <mergeCell ref="P9:R9"/>
    <mergeCell ref="S9:U9"/>
    <mergeCell ref="AT9:AV9"/>
    <mergeCell ref="V9:X9"/>
    <mergeCell ref="Y9:AA9"/>
    <mergeCell ref="AB9:AD9"/>
    <mergeCell ref="AE9:AG9"/>
    <mergeCell ref="AQ9:AS9"/>
    <mergeCell ref="P151:R151"/>
    <mergeCell ref="M151:O151"/>
    <mergeCell ref="J151:L151"/>
    <mergeCell ref="J152:L152"/>
    <mergeCell ref="M152:O152"/>
    <mergeCell ref="M154:O154"/>
    <mergeCell ref="P154:R154"/>
    <mergeCell ref="AT153:AV153"/>
    <mergeCell ref="S153:U153"/>
    <mergeCell ref="S154:U154"/>
    <mergeCell ref="AH154:AJ154"/>
    <mergeCell ref="Y154:AA154"/>
    <mergeCell ref="M153:O153"/>
    <mergeCell ref="P153:R153"/>
    <mergeCell ref="J154:L154"/>
    <mergeCell ref="AT154:AV154"/>
    <mergeCell ref="AV187:BA187"/>
    <mergeCell ref="AV183:BA183"/>
    <mergeCell ref="P152:R152"/>
    <mergeCell ref="S152:U152"/>
    <mergeCell ref="V152:X152"/>
    <mergeCell ref="Y152:AA152"/>
    <mergeCell ref="AB152:AD152"/>
    <mergeCell ref="AE152:AG152"/>
    <mergeCell ref="AT152:AV152"/>
    <mergeCell ref="AQ152:AS152"/>
    <mergeCell ref="AW152:AY152"/>
    <mergeCell ref="AZ152:BB152"/>
    <mergeCell ref="AV177:BA177"/>
    <mergeCell ref="AN157:AP157"/>
    <mergeCell ref="AN158:AP158"/>
    <mergeCell ref="AK157:AM157"/>
    <mergeCell ref="AK158:AM158"/>
    <mergeCell ref="AH155:AJ155"/>
    <mergeCell ref="AH156:AJ156"/>
    <mergeCell ref="AH157:AJ157"/>
    <mergeCell ref="AH158:AJ158"/>
    <mergeCell ref="V153:X153"/>
    <mergeCell ref="V154:X154"/>
    <mergeCell ref="Y153:AA153"/>
    <mergeCell ref="AZ151:BB151"/>
    <mergeCell ref="AW151:AY151"/>
    <mergeCell ref="AT151:AV151"/>
    <mergeCell ref="AQ151:AS151"/>
    <mergeCell ref="AE151:AG151"/>
    <mergeCell ref="AB151:AD151"/>
    <mergeCell ref="Y151:AA151"/>
    <mergeCell ref="V151:X151"/>
    <mergeCell ref="S151:U151"/>
    <mergeCell ref="AW153:AY153"/>
    <mergeCell ref="AW154:AY154"/>
    <mergeCell ref="J153:L153"/>
    <mergeCell ref="AZ153:BB153"/>
    <mergeCell ref="AZ154:BB154"/>
    <mergeCell ref="AB153:AD153"/>
    <mergeCell ref="AB154:AD154"/>
    <mergeCell ref="AE153:AG153"/>
    <mergeCell ref="AE154:AG154"/>
    <mergeCell ref="AQ153:AS153"/>
    <mergeCell ref="AQ154:AS154"/>
    <mergeCell ref="AW155:AY155"/>
    <mergeCell ref="AZ155:BB155"/>
    <mergeCell ref="AT156:AV156"/>
    <mergeCell ref="AW156:AY156"/>
    <mergeCell ref="AZ156:BB156"/>
    <mergeCell ref="Y155:AA155"/>
    <mergeCell ref="AB155:AD155"/>
    <mergeCell ref="AE155:AG155"/>
    <mergeCell ref="AQ155:AS155"/>
    <mergeCell ref="AT155:AV155"/>
    <mergeCell ref="Y156:AA156"/>
    <mergeCell ref="AB156:AD156"/>
    <mergeCell ref="AE156:AG156"/>
    <mergeCell ref="AQ156:AS156"/>
    <mergeCell ref="J155:L155"/>
    <mergeCell ref="M155:O155"/>
    <mergeCell ref="P155:R155"/>
    <mergeCell ref="S155:U155"/>
    <mergeCell ref="V155:X155"/>
    <mergeCell ref="J156:L156"/>
    <mergeCell ref="M156:O156"/>
    <mergeCell ref="P156:R156"/>
    <mergeCell ref="S156:U156"/>
    <mergeCell ref="V156:X156"/>
    <mergeCell ref="AZ157:BB157"/>
    <mergeCell ref="AZ158:BB158"/>
    <mergeCell ref="AB157:AD157"/>
    <mergeCell ref="AB158:AD158"/>
    <mergeCell ref="AE157:AG157"/>
    <mergeCell ref="AE158:AG158"/>
    <mergeCell ref="AQ157:AS157"/>
    <mergeCell ref="AQ158:AS158"/>
    <mergeCell ref="S157:U157"/>
    <mergeCell ref="S158:U158"/>
    <mergeCell ref="V157:X157"/>
    <mergeCell ref="V158:X158"/>
    <mergeCell ref="Y157:AA157"/>
    <mergeCell ref="Y158:AA158"/>
    <mergeCell ref="F164:I164"/>
    <mergeCell ref="F165:I165"/>
    <mergeCell ref="F166:I166"/>
    <mergeCell ref="F167:I167"/>
    <mergeCell ref="F168:I168"/>
    <mergeCell ref="AT157:AV157"/>
    <mergeCell ref="AT158:AV158"/>
    <mergeCell ref="AW157:AY157"/>
    <mergeCell ref="AW158:AY158"/>
    <mergeCell ref="J157:L157"/>
    <mergeCell ref="M157:O157"/>
    <mergeCell ref="J158:L158"/>
    <mergeCell ref="M158:O158"/>
    <mergeCell ref="P157:R157"/>
    <mergeCell ref="P158:R158"/>
    <mergeCell ref="F157:H157"/>
    <mergeCell ref="F158:H158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0"/>
  <sheetViews>
    <sheetView topLeftCell="A3" zoomScale="40" zoomScaleNormal="40" zoomScaleSheetLayoutView="40" workbookViewId="0">
      <selection activeCell="T61" sqref="T61"/>
    </sheetView>
  </sheetViews>
  <sheetFormatPr defaultRowHeight="15.75" outlineLevelCol="1" x14ac:dyDescent="0.25"/>
  <cols>
    <col min="1" max="1" width="1.140625" style="11" customWidth="1"/>
    <col min="2" max="2" width="7.140625" style="28" customWidth="1"/>
    <col min="3" max="3" width="5.42578125" style="22" customWidth="1"/>
    <col min="4" max="4" width="12" style="18" customWidth="1" outlineLevel="1"/>
    <col min="5" max="5" width="10.5703125" style="20" customWidth="1" outlineLevel="1"/>
    <col min="6" max="6" width="21.42578125" style="21" customWidth="1" outlineLevel="1"/>
    <col min="7" max="7" width="19.42578125" style="12" customWidth="1" outlineLevel="1"/>
    <col min="8" max="8" width="8.140625" style="13" customWidth="1" outlineLevel="1"/>
    <col min="9" max="9" width="13.85546875" style="13" bestFit="1" customWidth="1" outlineLevel="1"/>
    <col min="10" max="10" width="11.140625" style="12" customWidth="1" outlineLevel="1"/>
    <col min="11" max="11" width="9.85546875" style="13" customWidth="1" outlineLevel="1"/>
    <col min="12" max="12" width="17" style="13" customWidth="1" outlineLevel="1"/>
    <col min="13" max="13" width="10.42578125" style="13" customWidth="1" outlineLevel="1"/>
    <col min="14" max="14" width="8.5703125" style="13" customWidth="1" outlineLevel="1"/>
    <col min="15" max="15" width="19.5703125" style="13" customWidth="1" outlineLevel="1"/>
    <col min="16" max="16" width="10.85546875" style="12" customWidth="1" outlineLevel="1"/>
    <col min="17" max="17" width="11.5703125" style="13" customWidth="1" outlineLevel="1"/>
    <col min="18" max="18" width="20" style="13" customWidth="1" outlineLevel="1"/>
    <col min="19" max="19" width="12" style="12" customWidth="1" outlineLevel="1"/>
    <col min="20" max="20" width="8.140625" style="13" customWidth="1" outlineLevel="1"/>
    <col min="21" max="21" width="18.7109375" style="13" customWidth="1" outlineLevel="1"/>
    <col min="22" max="22" width="9.85546875" style="12" customWidth="1" outlineLevel="1"/>
    <col min="23" max="23" width="9.85546875" style="13" customWidth="1" outlineLevel="1"/>
    <col min="24" max="24" width="17" style="13" customWidth="1" outlineLevel="1"/>
    <col min="25" max="25" width="10.42578125" style="13" customWidth="1" outlineLevel="1"/>
    <col min="26" max="26" width="15.140625" style="13" customWidth="1" outlineLevel="1"/>
    <col min="27" max="27" width="17.42578125" style="13" customWidth="1" outlineLevel="1"/>
    <col min="28" max="28" width="9" style="12" customWidth="1" outlineLevel="1"/>
    <col min="29" max="29" width="8.28515625" style="13" customWidth="1" outlineLevel="1"/>
    <col min="30" max="30" width="19.5703125" style="13" customWidth="1" outlineLevel="1"/>
    <col min="31" max="31" width="10.5703125" style="12" customWidth="1" outlineLevel="1"/>
    <col min="32" max="32" width="9.85546875" style="13" customWidth="1" outlineLevel="1"/>
    <col min="33" max="33" width="17" style="13" customWidth="1" outlineLevel="1"/>
    <col min="34" max="34" width="9.85546875" style="13" customWidth="1" outlineLevel="1"/>
    <col min="35" max="35" width="11.140625" style="13" customWidth="1" outlineLevel="1"/>
    <col min="36" max="36" width="16.5703125" style="13" customWidth="1" outlineLevel="1"/>
    <col min="37" max="37" width="9.85546875" style="12" customWidth="1" outlineLevel="1"/>
    <col min="38" max="38" width="8.28515625" style="13" customWidth="1" outlineLevel="1"/>
    <col min="39" max="39" width="16.140625" style="13" customWidth="1" outlineLevel="1"/>
    <col min="40" max="40" width="10.28515625" style="12" customWidth="1" outlineLevel="1"/>
    <col min="41" max="41" width="8.28515625" style="13" customWidth="1" outlineLevel="1"/>
    <col min="42" max="42" width="18.28515625" style="13" customWidth="1" outlineLevel="1"/>
    <col min="43" max="43" width="7" style="22" customWidth="1"/>
    <col min="44" max="44" width="0" style="11" hidden="1" customWidth="1"/>
    <col min="45" max="45" width="14.7109375" style="11" hidden="1" customWidth="1"/>
    <col min="46" max="46" width="22.7109375" style="11" hidden="1" customWidth="1"/>
    <col min="47" max="47" width="19" style="11" hidden="1" customWidth="1"/>
    <col min="48" max="206" width="9.140625" style="11"/>
    <col min="207" max="207" width="0.7109375" style="11" customWidth="1"/>
    <col min="208" max="208" width="2.140625" style="11" customWidth="1"/>
    <col min="209" max="209" width="2.42578125" style="11" customWidth="1"/>
    <col min="210" max="217" width="8.7109375" style="11" customWidth="1"/>
    <col min="218" max="218" width="2.42578125" style="11" customWidth="1"/>
    <col min="219" max="225" width="8.7109375" style="11" customWidth="1"/>
    <col min="226" max="226" width="9.140625" style="11"/>
    <col min="227" max="227" width="3.28515625" style="11" customWidth="1"/>
    <col min="228" max="462" width="9.140625" style="11"/>
    <col min="463" max="463" width="0.7109375" style="11" customWidth="1"/>
    <col min="464" max="464" width="2.140625" style="11" customWidth="1"/>
    <col min="465" max="465" width="2.42578125" style="11" customWidth="1"/>
    <col min="466" max="473" width="8.7109375" style="11" customWidth="1"/>
    <col min="474" max="474" width="2.42578125" style="11" customWidth="1"/>
    <col min="475" max="481" width="8.7109375" style="11" customWidth="1"/>
    <col min="482" max="482" width="9.140625" style="11"/>
    <col min="483" max="483" width="3.28515625" style="11" customWidth="1"/>
    <col min="484" max="718" width="9.140625" style="11"/>
    <col min="719" max="719" width="0.7109375" style="11" customWidth="1"/>
    <col min="720" max="720" width="2.140625" style="11" customWidth="1"/>
    <col min="721" max="721" width="2.42578125" style="11" customWidth="1"/>
    <col min="722" max="729" width="8.7109375" style="11" customWidth="1"/>
    <col min="730" max="730" width="2.42578125" style="11" customWidth="1"/>
    <col min="731" max="737" width="8.7109375" style="11" customWidth="1"/>
    <col min="738" max="738" width="9.140625" style="11"/>
    <col min="739" max="739" width="3.28515625" style="11" customWidth="1"/>
    <col min="740" max="974" width="9.140625" style="11"/>
    <col min="975" max="975" width="0.7109375" style="11" customWidth="1"/>
    <col min="976" max="976" width="2.140625" style="11" customWidth="1"/>
    <col min="977" max="977" width="2.42578125" style="11" customWidth="1"/>
    <col min="978" max="985" width="8.7109375" style="11" customWidth="1"/>
    <col min="986" max="986" width="2.42578125" style="11" customWidth="1"/>
    <col min="987" max="993" width="8.7109375" style="11" customWidth="1"/>
    <col min="994" max="994" width="9.140625" style="11"/>
    <col min="995" max="995" width="3.28515625" style="11" customWidth="1"/>
    <col min="996" max="1230" width="9.140625" style="11"/>
    <col min="1231" max="1231" width="0.7109375" style="11" customWidth="1"/>
    <col min="1232" max="1232" width="2.140625" style="11" customWidth="1"/>
    <col min="1233" max="1233" width="2.42578125" style="11" customWidth="1"/>
    <col min="1234" max="1241" width="8.7109375" style="11" customWidth="1"/>
    <col min="1242" max="1242" width="2.42578125" style="11" customWidth="1"/>
    <col min="1243" max="1249" width="8.7109375" style="11" customWidth="1"/>
    <col min="1250" max="1250" width="9.140625" style="11"/>
    <col min="1251" max="1251" width="3.28515625" style="11" customWidth="1"/>
    <col min="1252" max="1486" width="9.140625" style="11"/>
    <col min="1487" max="1487" width="0.7109375" style="11" customWidth="1"/>
    <col min="1488" max="1488" width="2.140625" style="11" customWidth="1"/>
    <col min="1489" max="1489" width="2.42578125" style="11" customWidth="1"/>
    <col min="1490" max="1497" width="8.7109375" style="11" customWidth="1"/>
    <col min="1498" max="1498" width="2.42578125" style="11" customWidth="1"/>
    <col min="1499" max="1505" width="8.7109375" style="11" customWidth="1"/>
    <col min="1506" max="1506" width="9.140625" style="11"/>
    <col min="1507" max="1507" width="3.28515625" style="11" customWidth="1"/>
    <col min="1508" max="1742" width="9.140625" style="11"/>
    <col min="1743" max="1743" width="0.7109375" style="11" customWidth="1"/>
    <col min="1744" max="1744" width="2.140625" style="11" customWidth="1"/>
    <col min="1745" max="1745" width="2.42578125" style="11" customWidth="1"/>
    <col min="1746" max="1753" width="8.7109375" style="11" customWidth="1"/>
    <col min="1754" max="1754" width="2.42578125" style="11" customWidth="1"/>
    <col min="1755" max="1761" width="8.7109375" style="11" customWidth="1"/>
    <col min="1762" max="1762" width="9.140625" style="11"/>
    <col min="1763" max="1763" width="3.28515625" style="11" customWidth="1"/>
    <col min="1764" max="1998" width="9.140625" style="11"/>
    <col min="1999" max="1999" width="0.7109375" style="11" customWidth="1"/>
    <col min="2000" max="2000" width="2.140625" style="11" customWidth="1"/>
    <col min="2001" max="2001" width="2.42578125" style="11" customWidth="1"/>
    <col min="2002" max="2009" width="8.7109375" style="11" customWidth="1"/>
    <col min="2010" max="2010" width="2.42578125" style="11" customWidth="1"/>
    <col min="2011" max="2017" width="8.7109375" style="11" customWidth="1"/>
    <col min="2018" max="2018" width="9.140625" style="11"/>
    <col min="2019" max="2019" width="3.28515625" style="11" customWidth="1"/>
    <col min="2020" max="2254" width="9.140625" style="11"/>
    <col min="2255" max="2255" width="0.7109375" style="11" customWidth="1"/>
    <col min="2256" max="2256" width="2.140625" style="11" customWidth="1"/>
    <col min="2257" max="2257" width="2.42578125" style="11" customWidth="1"/>
    <col min="2258" max="2265" width="8.7109375" style="11" customWidth="1"/>
    <col min="2266" max="2266" width="2.42578125" style="11" customWidth="1"/>
    <col min="2267" max="2273" width="8.7109375" style="11" customWidth="1"/>
    <col min="2274" max="2274" width="9.140625" style="11"/>
    <col min="2275" max="2275" width="3.28515625" style="11" customWidth="1"/>
    <col min="2276" max="2510" width="9.140625" style="11"/>
    <col min="2511" max="2511" width="0.7109375" style="11" customWidth="1"/>
    <col min="2512" max="2512" width="2.140625" style="11" customWidth="1"/>
    <col min="2513" max="2513" width="2.42578125" style="11" customWidth="1"/>
    <col min="2514" max="2521" width="8.7109375" style="11" customWidth="1"/>
    <col min="2522" max="2522" width="2.42578125" style="11" customWidth="1"/>
    <col min="2523" max="2529" width="8.7109375" style="11" customWidth="1"/>
    <col min="2530" max="2530" width="9.140625" style="11"/>
    <col min="2531" max="2531" width="3.28515625" style="11" customWidth="1"/>
    <col min="2532" max="2766" width="9.140625" style="11"/>
    <col min="2767" max="2767" width="0.7109375" style="11" customWidth="1"/>
    <col min="2768" max="2768" width="2.140625" style="11" customWidth="1"/>
    <col min="2769" max="2769" width="2.42578125" style="11" customWidth="1"/>
    <col min="2770" max="2777" width="8.7109375" style="11" customWidth="1"/>
    <col min="2778" max="2778" width="2.42578125" style="11" customWidth="1"/>
    <col min="2779" max="2785" width="8.7109375" style="11" customWidth="1"/>
    <col min="2786" max="2786" width="9.140625" style="11"/>
    <col min="2787" max="2787" width="3.28515625" style="11" customWidth="1"/>
    <col min="2788" max="3022" width="9.140625" style="11"/>
    <col min="3023" max="3023" width="0.7109375" style="11" customWidth="1"/>
    <col min="3024" max="3024" width="2.140625" style="11" customWidth="1"/>
    <col min="3025" max="3025" width="2.42578125" style="11" customWidth="1"/>
    <col min="3026" max="3033" width="8.7109375" style="11" customWidth="1"/>
    <col min="3034" max="3034" width="2.42578125" style="11" customWidth="1"/>
    <col min="3035" max="3041" width="8.7109375" style="11" customWidth="1"/>
    <col min="3042" max="3042" width="9.140625" style="11"/>
    <col min="3043" max="3043" width="3.28515625" style="11" customWidth="1"/>
    <col min="3044" max="3278" width="9.140625" style="11"/>
    <col min="3279" max="3279" width="0.7109375" style="11" customWidth="1"/>
    <col min="3280" max="3280" width="2.140625" style="11" customWidth="1"/>
    <col min="3281" max="3281" width="2.42578125" style="11" customWidth="1"/>
    <col min="3282" max="3289" width="8.7109375" style="11" customWidth="1"/>
    <col min="3290" max="3290" width="2.42578125" style="11" customWidth="1"/>
    <col min="3291" max="3297" width="8.7109375" style="11" customWidth="1"/>
    <col min="3298" max="3298" width="9.140625" style="11"/>
    <col min="3299" max="3299" width="3.28515625" style="11" customWidth="1"/>
    <col min="3300" max="3534" width="9.140625" style="11"/>
    <col min="3535" max="3535" width="0.7109375" style="11" customWidth="1"/>
    <col min="3536" max="3536" width="2.140625" style="11" customWidth="1"/>
    <col min="3537" max="3537" width="2.42578125" style="11" customWidth="1"/>
    <col min="3538" max="3545" width="8.7109375" style="11" customWidth="1"/>
    <col min="3546" max="3546" width="2.42578125" style="11" customWidth="1"/>
    <col min="3547" max="3553" width="8.7109375" style="11" customWidth="1"/>
    <col min="3554" max="3554" width="9.140625" style="11"/>
    <col min="3555" max="3555" width="3.28515625" style="11" customWidth="1"/>
    <col min="3556" max="3790" width="9.140625" style="11"/>
    <col min="3791" max="3791" width="0.7109375" style="11" customWidth="1"/>
    <col min="3792" max="3792" width="2.140625" style="11" customWidth="1"/>
    <col min="3793" max="3793" width="2.42578125" style="11" customWidth="1"/>
    <col min="3794" max="3801" width="8.7109375" style="11" customWidth="1"/>
    <col min="3802" max="3802" width="2.42578125" style="11" customWidth="1"/>
    <col min="3803" max="3809" width="8.7109375" style="11" customWidth="1"/>
    <col min="3810" max="3810" width="9.140625" style="11"/>
    <col min="3811" max="3811" width="3.28515625" style="11" customWidth="1"/>
    <col min="3812" max="4046" width="9.140625" style="11"/>
    <col min="4047" max="4047" width="0.7109375" style="11" customWidth="1"/>
    <col min="4048" max="4048" width="2.140625" style="11" customWidth="1"/>
    <col min="4049" max="4049" width="2.42578125" style="11" customWidth="1"/>
    <col min="4050" max="4057" width="8.7109375" style="11" customWidth="1"/>
    <col min="4058" max="4058" width="2.42578125" style="11" customWidth="1"/>
    <col min="4059" max="4065" width="8.7109375" style="11" customWidth="1"/>
    <col min="4066" max="4066" width="9.140625" style="11"/>
    <col min="4067" max="4067" width="3.28515625" style="11" customWidth="1"/>
    <col min="4068" max="4302" width="9.140625" style="11"/>
    <col min="4303" max="4303" width="0.7109375" style="11" customWidth="1"/>
    <col min="4304" max="4304" width="2.140625" style="11" customWidth="1"/>
    <col min="4305" max="4305" width="2.42578125" style="11" customWidth="1"/>
    <col min="4306" max="4313" width="8.7109375" style="11" customWidth="1"/>
    <col min="4314" max="4314" width="2.42578125" style="11" customWidth="1"/>
    <col min="4315" max="4321" width="8.7109375" style="11" customWidth="1"/>
    <col min="4322" max="4322" width="9.140625" style="11"/>
    <col min="4323" max="4323" width="3.28515625" style="11" customWidth="1"/>
    <col min="4324" max="4558" width="9.140625" style="11"/>
    <col min="4559" max="4559" width="0.7109375" style="11" customWidth="1"/>
    <col min="4560" max="4560" width="2.140625" style="11" customWidth="1"/>
    <col min="4561" max="4561" width="2.42578125" style="11" customWidth="1"/>
    <col min="4562" max="4569" width="8.7109375" style="11" customWidth="1"/>
    <col min="4570" max="4570" width="2.42578125" style="11" customWidth="1"/>
    <col min="4571" max="4577" width="8.7109375" style="11" customWidth="1"/>
    <col min="4578" max="4578" width="9.140625" style="11"/>
    <col min="4579" max="4579" width="3.28515625" style="11" customWidth="1"/>
    <col min="4580" max="4814" width="9.140625" style="11"/>
    <col min="4815" max="4815" width="0.7109375" style="11" customWidth="1"/>
    <col min="4816" max="4816" width="2.140625" style="11" customWidth="1"/>
    <col min="4817" max="4817" width="2.42578125" style="11" customWidth="1"/>
    <col min="4818" max="4825" width="8.7109375" style="11" customWidth="1"/>
    <col min="4826" max="4826" width="2.42578125" style="11" customWidth="1"/>
    <col min="4827" max="4833" width="8.7109375" style="11" customWidth="1"/>
    <col min="4834" max="4834" width="9.140625" style="11"/>
    <col min="4835" max="4835" width="3.28515625" style="11" customWidth="1"/>
    <col min="4836" max="5070" width="9.140625" style="11"/>
    <col min="5071" max="5071" width="0.7109375" style="11" customWidth="1"/>
    <col min="5072" max="5072" width="2.140625" style="11" customWidth="1"/>
    <col min="5073" max="5073" width="2.42578125" style="11" customWidth="1"/>
    <col min="5074" max="5081" width="8.7109375" style="11" customWidth="1"/>
    <col min="5082" max="5082" width="2.42578125" style="11" customWidth="1"/>
    <col min="5083" max="5089" width="8.7109375" style="11" customWidth="1"/>
    <col min="5090" max="5090" width="9.140625" style="11"/>
    <col min="5091" max="5091" width="3.28515625" style="11" customWidth="1"/>
    <col min="5092" max="5326" width="9.140625" style="11"/>
    <col min="5327" max="5327" width="0.7109375" style="11" customWidth="1"/>
    <col min="5328" max="5328" width="2.140625" style="11" customWidth="1"/>
    <col min="5329" max="5329" width="2.42578125" style="11" customWidth="1"/>
    <col min="5330" max="5337" width="8.7109375" style="11" customWidth="1"/>
    <col min="5338" max="5338" width="2.42578125" style="11" customWidth="1"/>
    <col min="5339" max="5345" width="8.7109375" style="11" customWidth="1"/>
    <col min="5346" max="5346" width="9.140625" style="11"/>
    <col min="5347" max="5347" width="3.28515625" style="11" customWidth="1"/>
    <col min="5348" max="5582" width="9.140625" style="11"/>
    <col min="5583" max="5583" width="0.7109375" style="11" customWidth="1"/>
    <col min="5584" max="5584" width="2.140625" style="11" customWidth="1"/>
    <col min="5585" max="5585" width="2.42578125" style="11" customWidth="1"/>
    <col min="5586" max="5593" width="8.7109375" style="11" customWidth="1"/>
    <col min="5594" max="5594" width="2.42578125" style="11" customWidth="1"/>
    <col min="5595" max="5601" width="8.7109375" style="11" customWidth="1"/>
    <col min="5602" max="5602" width="9.140625" style="11"/>
    <col min="5603" max="5603" width="3.28515625" style="11" customWidth="1"/>
    <col min="5604" max="5838" width="9.140625" style="11"/>
    <col min="5839" max="5839" width="0.7109375" style="11" customWidth="1"/>
    <col min="5840" max="5840" width="2.140625" style="11" customWidth="1"/>
    <col min="5841" max="5841" width="2.42578125" style="11" customWidth="1"/>
    <col min="5842" max="5849" width="8.7109375" style="11" customWidth="1"/>
    <col min="5850" max="5850" width="2.42578125" style="11" customWidth="1"/>
    <col min="5851" max="5857" width="8.7109375" style="11" customWidth="1"/>
    <col min="5858" max="5858" width="9.140625" style="11"/>
    <col min="5859" max="5859" width="3.28515625" style="11" customWidth="1"/>
    <col min="5860" max="6094" width="9.140625" style="11"/>
    <col min="6095" max="6095" width="0.7109375" style="11" customWidth="1"/>
    <col min="6096" max="6096" width="2.140625" style="11" customWidth="1"/>
    <col min="6097" max="6097" width="2.42578125" style="11" customWidth="1"/>
    <col min="6098" max="6105" width="8.7109375" style="11" customWidth="1"/>
    <col min="6106" max="6106" width="2.42578125" style="11" customWidth="1"/>
    <col min="6107" max="6113" width="8.7109375" style="11" customWidth="1"/>
    <col min="6114" max="6114" width="9.140625" style="11"/>
    <col min="6115" max="6115" width="3.28515625" style="11" customWidth="1"/>
    <col min="6116" max="6350" width="9.140625" style="11"/>
    <col min="6351" max="6351" width="0.7109375" style="11" customWidth="1"/>
    <col min="6352" max="6352" width="2.140625" style="11" customWidth="1"/>
    <col min="6353" max="6353" width="2.42578125" style="11" customWidth="1"/>
    <col min="6354" max="6361" width="8.7109375" style="11" customWidth="1"/>
    <col min="6362" max="6362" width="2.42578125" style="11" customWidth="1"/>
    <col min="6363" max="6369" width="8.7109375" style="11" customWidth="1"/>
    <col min="6370" max="6370" width="9.140625" style="11"/>
    <col min="6371" max="6371" width="3.28515625" style="11" customWidth="1"/>
    <col min="6372" max="6606" width="9.140625" style="11"/>
    <col min="6607" max="6607" width="0.7109375" style="11" customWidth="1"/>
    <col min="6608" max="6608" width="2.140625" style="11" customWidth="1"/>
    <col min="6609" max="6609" width="2.42578125" style="11" customWidth="1"/>
    <col min="6610" max="6617" width="8.7109375" style="11" customWidth="1"/>
    <col min="6618" max="6618" width="2.42578125" style="11" customWidth="1"/>
    <col min="6619" max="6625" width="8.7109375" style="11" customWidth="1"/>
    <col min="6626" max="6626" width="9.140625" style="11"/>
    <col min="6627" max="6627" width="3.28515625" style="11" customWidth="1"/>
    <col min="6628" max="6862" width="9.140625" style="11"/>
    <col min="6863" max="6863" width="0.7109375" style="11" customWidth="1"/>
    <col min="6864" max="6864" width="2.140625" style="11" customWidth="1"/>
    <col min="6865" max="6865" width="2.42578125" style="11" customWidth="1"/>
    <col min="6866" max="6873" width="8.7109375" style="11" customWidth="1"/>
    <col min="6874" max="6874" width="2.42578125" style="11" customWidth="1"/>
    <col min="6875" max="6881" width="8.7109375" style="11" customWidth="1"/>
    <col min="6882" max="6882" width="9.140625" style="11"/>
    <col min="6883" max="6883" width="3.28515625" style="11" customWidth="1"/>
    <col min="6884" max="7118" width="9.140625" style="11"/>
    <col min="7119" max="7119" width="0.7109375" style="11" customWidth="1"/>
    <col min="7120" max="7120" width="2.140625" style="11" customWidth="1"/>
    <col min="7121" max="7121" width="2.42578125" style="11" customWidth="1"/>
    <col min="7122" max="7129" width="8.7109375" style="11" customWidth="1"/>
    <col min="7130" max="7130" width="2.42578125" style="11" customWidth="1"/>
    <col min="7131" max="7137" width="8.7109375" style="11" customWidth="1"/>
    <col min="7138" max="7138" width="9.140625" style="11"/>
    <col min="7139" max="7139" width="3.28515625" style="11" customWidth="1"/>
    <col min="7140" max="7374" width="9.140625" style="11"/>
    <col min="7375" max="7375" width="0.7109375" style="11" customWidth="1"/>
    <col min="7376" max="7376" width="2.140625" style="11" customWidth="1"/>
    <col min="7377" max="7377" width="2.42578125" style="11" customWidth="1"/>
    <col min="7378" max="7385" width="8.7109375" style="11" customWidth="1"/>
    <col min="7386" max="7386" width="2.42578125" style="11" customWidth="1"/>
    <col min="7387" max="7393" width="8.7109375" style="11" customWidth="1"/>
    <col min="7394" max="7394" width="9.140625" style="11"/>
    <col min="7395" max="7395" width="3.28515625" style="11" customWidth="1"/>
    <col min="7396" max="7630" width="9.140625" style="11"/>
    <col min="7631" max="7631" width="0.7109375" style="11" customWidth="1"/>
    <col min="7632" max="7632" width="2.140625" style="11" customWidth="1"/>
    <col min="7633" max="7633" width="2.42578125" style="11" customWidth="1"/>
    <col min="7634" max="7641" width="8.7109375" style="11" customWidth="1"/>
    <col min="7642" max="7642" width="2.42578125" style="11" customWidth="1"/>
    <col min="7643" max="7649" width="8.7109375" style="11" customWidth="1"/>
    <col min="7650" max="7650" width="9.140625" style="11"/>
    <col min="7651" max="7651" width="3.28515625" style="11" customWidth="1"/>
    <col min="7652" max="7886" width="9.140625" style="11"/>
    <col min="7887" max="7887" width="0.7109375" style="11" customWidth="1"/>
    <col min="7888" max="7888" width="2.140625" style="11" customWidth="1"/>
    <col min="7889" max="7889" width="2.42578125" style="11" customWidth="1"/>
    <col min="7890" max="7897" width="8.7109375" style="11" customWidth="1"/>
    <col min="7898" max="7898" width="2.42578125" style="11" customWidth="1"/>
    <col min="7899" max="7905" width="8.7109375" style="11" customWidth="1"/>
    <col min="7906" max="7906" width="9.140625" style="11"/>
    <col min="7907" max="7907" width="3.28515625" style="11" customWidth="1"/>
    <col min="7908" max="8142" width="9.140625" style="11"/>
    <col min="8143" max="8143" width="0.7109375" style="11" customWidth="1"/>
    <col min="8144" max="8144" width="2.140625" style="11" customWidth="1"/>
    <col min="8145" max="8145" width="2.42578125" style="11" customWidth="1"/>
    <col min="8146" max="8153" width="8.7109375" style="11" customWidth="1"/>
    <col min="8154" max="8154" width="2.42578125" style="11" customWidth="1"/>
    <col min="8155" max="8161" width="8.7109375" style="11" customWidth="1"/>
    <col min="8162" max="8162" width="9.140625" style="11"/>
    <col min="8163" max="8163" width="3.28515625" style="11" customWidth="1"/>
    <col min="8164" max="8398" width="9.140625" style="11"/>
    <col min="8399" max="8399" width="0.7109375" style="11" customWidth="1"/>
    <col min="8400" max="8400" width="2.140625" style="11" customWidth="1"/>
    <col min="8401" max="8401" width="2.42578125" style="11" customWidth="1"/>
    <col min="8402" max="8409" width="8.7109375" style="11" customWidth="1"/>
    <col min="8410" max="8410" width="2.42578125" style="11" customWidth="1"/>
    <col min="8411" max="8417" width="8.7109375" style="11" customWidth="1"/>
    <col min="8418" max="8418" width="9.140625" style="11"/>
    <col min="8419" max="8419" width="3.28515625" style="11" customWidth="1"/>
    <col min="8420" max="8654" width="9.140625" style="11"/>
    <col min="8655" max="8655" width="0.7109375" style="11" customWidth="1"/>
    <col min="8656" max="8656" width="2.140625" style="11" customWidth="1"/>
    <col min="8657" max="8657" width="2.42578125" style="11" customWidth="1"/>
    <col min="8658" max="8665" width="8.7109375" style="11" customWidth="1"/>
    <col min="8666" max="8666" width="2.42578125" style="11" customWidth="1"/>
    <col min="8667" max="8673" width="8.7109375" style="11" customWidth="1"/>
    <col min="8674" max="8674" width="9.140625" style="11"/>
    <col min="8675" max="8675" width="3.28515625" style="11" customWidth="1"/>
    <col min="8676" max="8910" width="9.140625" style="11"/>
    <col min="8911" max="8911" width="0.7109375" style="11" customWidth="1"/>
    <col min="8912" max="8912" width="2.140625" style="11" customWidth="1"/>
    <col min="8913" max="8913" width="2.42578125" style="11" customWidth="1"/>
    <col min="8914" max="8921" width="8.7109375" style="11" customWidth="1"/>
    <col min="8922" max="8922" width="2.42578125" style="11" customWidth="1"/>
    <col min="8923" max="8929" width="8.7109375" style="11" customWidth="1"/>
    <col min="8930" max="8930" width="9.140625" style="11"/>
    <col min="8931" max="8931" width="3.28515625" style="11" customWidth="1"/>
    <col min="8932" max="9166" width="9.140625" style="11"/>
    <col min="9167" max="9167" width="0.7109375" style="11" customWidth="1"/>
    <col min="9168" max="9168" width="2.140625" style="11" customWidth="1"/>
    <col min="9169" max="9169" width="2.42578125" style="11" customWidth="1"/>
    <col min="9170" max="9177" width="8.7109375" style="11" customWidth="1"/>
    <col min="9178" max="9178" width="2.42578125" style="11" customWidth="1"/>
    <col min="9179" max="9185" width="8.7109375" style="11" customWidth="1"/>
    <col min="9186" max="9186" width="9.140625" style="11"/>
    <col min="9187" max="9187" width="3.28515625" style="11" customWidth="1"/>
    <col min="9188" max="9422" width="9.140625" style="11"/>
    <col min="9423" max="9423" width="0.7109375" style="11" customWidth="1"/>
    <col min="9424" max="9424" width="2.140625" style="11" customWidth="1"/>
    <col min="9425" max="9425" width="2.42578125" style="11" customWidth="1"/>
    <col min="9426" max="9433" width="8.7109375" style="11" customWidth="1"/>
    <col min="9434" max="9434" width="2.42578125" style="11" customWidth="1"/>
    <col min="9435" max="9441" width="8.7109375" style="11" customWidth="1"/>
    <col min="9442" max="9442" width="9.140625" style="11"/>
    <col min="9443" max="9443" width="3.28515625" style="11" customWidth="1"/>
    <col min="9444" max="9678" width="9.140625" style="11"/>
    <col min="9679" max="9679" width="0.7109375" style="11" customWidth="1"/>
    <col min="9680" max="9680" width="2.140625" style="11" customWidth="1"/>
    <col min="9681" max="9681" width="2.42578125" style="11" customWidth="1"/>
    <col min="9682" max="9689" width="8.7109375" style="11" customWidth="1"/>
    <col min="9690" max="9690" width="2.42578125" style="11" customWidth="1"/>
    <col min="9691" max="9697" width="8.7109375" style="11" customWidth="1"/>
    <col min="9698" max="9698" width="9.140625" style="11"/>
    <col min="9699" max="9699" width="3.28515625" style="11" customWidth="1"/>
    <col min="9700" max="9934" width="9.140625" style="11"/>
    <col min="9935" max="9935" width="0.7109375" style="11" customWidth="1"/>
    <col min="9936" max="9936" width="2.140625" style="11" customWidth="1"/>
    <col min="9937" max="9937" width="2.42578125" style="11" customWidth="1"/>
    <col min="9938" max="9945" width="8.7109375" style="11" customWidth="1"/>
    <col min="9946" max="9946" width="2.42578125" style="11" customWidth="1"/>
    <col min="9947" max="9953" width="8.7109375" style="11" customWidth="1"/>
    <col min="9954" max="9954" width="9.140625" style="11"/>
    <col min="9955" max="9955" width="3.28515625" style="11" customWidth="1"/>
    <col min="9956" max="10190" width="9.140625" style="11"/>
    <col min="10191" max="10191" width="0.7109375" style="11" customWidth="1"/>
    <col min="10192" max="10192" width="2.140625" style="11" customWidth="1"/>
    <col min="10193" max="10193" width="2.42578125" style="11" customWidth="1"/>
    <col min="10194" max="10201" width="8.7109375" style="11" customWidth="1"/>
    <col min="10202" max="10202" width="2.42578125" style="11" customWidth="1"/>
    <col min="10203" max="10209" width="8.7109375" style="11" customWidth="1"/>
    <col min="10210" max="10210" width="9.140625" style="11"/>
    <col min="10211" max="10211" width="3.28515625" style="11" customWidth="1"/>
    <col min="10212" max="10446" width="9.140625" style="11"/>
    <col min="10447" max="10447" width="0.7109375" style="11" customWidth="1"/>
    <col min="10448" max="10448" width="2.140625" style="11" customWidth="1"/>
    <col min="10449" max="10449" width="2.42578125" style="11" customWidth="1"/>
    <col min="10450" max="10457" width="8.7109375" style="11" customWidth="1"/>
    <col min="10458" max="10458" width="2.42578125" style="11" customWidth="1"/>
    <col min="10459" max="10465" width="8.7109375" style="11" customWidth="1"/>
    <col min="10466" max="10466" width="9.140625" style="11"/>
    <col min="10467" max="10467" width="3.28515625" style="11" customWidth="1"/>
    <col min="10468" max="10702" width="9.140625" style="11"/>
    <col min="10703" max="10703" width="0.7109375" style="11" customWidth="1"/>
    <col min="10704" max="10704" width="2.140625" style="11" customWidth="1"/>
    <col min="10705" max="10705" width="2.42578125" style="11" customWidth="1"/>
    <col min="10706" max="10713" width="8.7109375" style="11" customWidth="1"/>
    <col min="10714" max="10714" width="2.42578125" style="11" customWidth="1"/>
    <col min="10715" max="10721" width="8.7109375" style="11" customWidth="1"/>
    <col min="10722" max="10722" width="9.140625" style="11"/>
    <col min="10723" max="10723" width="3.28515625" style="11" customWidth="1"/>
    <col min="10724" max="10958" width="9.140625" style="11"/>
    <col min="10959" max="10959" width="0.7109375" style="11" customWidth="1"/>
    <col min="10960" max="10960" width="2.140625" style="11" customWidth="1"/>
    <col min="10961" max="10961" width="2.42578125" style="11" customWidth="1"/>
    <col min="10962" max="10969" width="8.7109375" style="11" customWidth="1"/>
    <col min="10970" max="10970" width="2.42578125" style="11" customWidth="1"/>
    <col min="10971" max="10977" width="8.7109375" style="11" customWidth="1"/>
    <col min="10978" max="10978" width="9.140625" style="11"/>
    <col min="10979" max="10979" width="3.28515625" style="11" customWidth="1"/>
    <col min="10980" max="11214" width="9.140625" style="11"/>
    <col min="11215" max="11215" width="0.7109375" style="11" customWidth="1"/>
    <col min="11216" max="11216" width="2.140625" style="11" customWidth="1"/>
    <col min="11217" max="11217" width="2.42578125" style="11" customWidth="1"/>
    <col min="11218" max="11225" width="8.7109375" style="11" customWidth="1"/>
    <col min="11226" max="11226" width="2.42578125" style="11" customWidth="1"/>
    <col min="11227" max="11233" width="8.7109375" style="11" customWidth="1"/>
    <col min="11234" max="11234" width="9.140625" style="11"/>
    <col min="11235" max="11235" width="3.28515625" style="11" customWidth="1"/>
    <col min="11236" max="11470" width="9.140625" style="11"/>
    <col min="11471" max="11471" width="0.7109375" style="11" customWidth="1"/>
    <col min="11472" max="11472" width="2.140625" style="11" customWidth="1"/>
    <col min="11473" max="11473" width="2.42578125" style="11" customWidth="1"/>
    <col min="11474" max="11481" width="8.7109375" style="11" customWidth="1"/>
    <col min="11482" max="11482" width="2.42578125" style="11" customWidth="1"/>
    <col min="11483" max="11489" width="8.7109375" style="11" customWidth="1"/>
    <col min="11490" max="11490" width="9.140625" style="11"/>
    <col min="11491" max="11491" width="3.28515625" style="11" customWidth="1"/>
    <col min="11492" max="11726" width="9.140625" style="11"/>
    <col min="11727" max="11727" width="0.7109375" style="11" customWidth="1"/>
    <col min="11728" max="11728" width="2.140625" style="11" customWidth="1"/>
    <col min="11729" max="11729" width="2.42578125" style="11" customWidth="1"/>
    <col min="11730" max="11737" width="8.7109375" style="11" customWidth="1"/>
    <col min="11738" max="11738" width="2.42578125" style="11" customWidth="1"/>
    <col min="11739" max="11745" width="8.7109375" style="11" customWidth="1"/>
    <col min="11746" max="11746" width="9.140625" style="11"/>
    <col min="11747" max="11747" width="3.28515625" style="11" customWidth="1"/>
    <col min="11748" max="11982" width="9.140625" style="11"/>
    <col min="11983" max="11983" width="0.7109375" style="11" customWidth="1"/>
    <col min="11984" max="11984" width="2.140625" style="11" customWidth="1"/>
    <col min="11985" max="11985" width="2.42578125" style="11" customWidth="1"/>
    <col min="11986" max="11993" width="8.7109375" style="11" customWidth="1"/>
    <col min="11994" max="11994" width="2.42578125" style="11" customWidth="1"/>
    <col min="11995" max="12001" width="8.7109375" style="11" customWidth="1"/>
    <col min="12002" max="12002" width="9.140625" style="11"/>
    <col min="12003" max="12003" width="3.28515625" style="11" customWidth="1"/>
    <col min="12004" max="12238" width="9.140625" style="11"/>
    <col min="12239" max="12239" width="0.7109375" style="11" customWidth="1"/>
    <col min="12240" max="12240" width="2.140625" style="11" customWidth="1"/>
    <col min="12241" max="12241" width="2.42578125" style="11" customWidth="1"/>
    <col min="12242" max="12249" width="8.7109375" style="11" customWidth="1"/>
    <col min="12250" max="12250" width="2.42578125" style="11" customWidth="1"/>
    <col min="12251" max="12257" width="8.7109375" style="11" customWidth="1"/>
    <col min="12258" max="12258" width="9.140625" style="11"/>
    <col min="12259" max="12259" width="3.28515625" style="11" customWidth="1"/>
    <col min="12260" max="12494" width="9.140625" style="11"/>
    <col min="12495" max="12495" width="0.7109375" style="11" customWidth="1"/>
    <col min="12496" max="12496" width="2.140625" style="11" customWidth="1"/>
    <col min="12497" max="12497" width="2.42578125" style="11" customWidth="1"/>
    <col min="12498" max="12505" width="8.7109375" style="11" customWidth="1"/>
    <col min="12506" max="12506" width="2.42578125" style="11" customWidth="1"/>
    <col min="12507" max="12513" width="8.7109375" style="11" customWidth="1"/>
    <col min="12514" max="12514" width="9.140625" style="11"/>
    <col min="12515" max="12515" width="3.28515625" style="11" customWidth="1"/>
    <col min="12516" max="12750" width="9.140625" style="11"/>
    <col min="12751" max="12751" width="0.7109375" style="11" customWidth="1"/>
    <col min="12752" max="12752" width="2.140625" style="11" customWidth="1"/>
    <col min="12753" max="12753" width="2.42578125" style="11" customWidth="1"/>
    <col min="12754" max="12761" width="8.7109375" style="11" customWidth="1"/>
    <col min="12762" max="12762" width="2.42578125" style="11" customWidth="1"/>
    <col min="12763" max="12769" width="8.7109375" style="11" customWidth="1"/>
    <col min="12770" max="12770" width="9.140625" style="11"/>
    <col min="12771" max="12771" width="3.28515625" style="11" customWidth="1"/>
    <col min="12772" max="13006" width="9.140625" style="11"/>
    <col min="13007" max="13007" width="0.7109375" style="11" customWidth="1"/>
    <col min="13008" max="13008" width="2.140625" style="11" customWidth="1"/>
    <col min="13009" max="13009" width="2.42578125" style="11" customWidth="1"/>
    <col min="13010" max="13017" width="8.7109375" style="11" customWidth="1"/>
    <col min="13018" max="13018" width="2.42578125" style="11" customWidth="1"/>
    <col min="13019" max="13025" width="8.7109375" style="11" customWidth="1"/>
    <col min="13026" max="13026" width="9.140625" style="11"/>
    <col min="13027" max="13027" width="3.28515625" style="11" customWidth="1"/>
    <col min="13028" max="13262" width="9.140625" style="11"/>
    <col min="13263" max="13263" width="0.7109375" style="11" customWidth="1"/>
    <col min="13264" max="13264" width="2.140625" style="11" customWidth="1"/>
    <col min="13265" max="13265" width="2.42578125" style="11" customWidth="1"/>
    <col min="13266" max="13273" width="8.7109375" style="11" customWidth="1"/>
    <col min="13274" max="13274" width="2.42578125" style="11" customWidth="1"/>
    <col min="13275" max="13281" width="8.7109375" style="11" customWidth="1"/>
    <col min="13282" max="13282" width="9.140625" style="11"/>
    <col min="13283" max="13283" width="3.28515625" style="11" customWidth="1"/>
    <col min="13284" max="13518" width="9.140625" style="11"/>
    <col min="13519" max="13519" width="0.7109375" style="11" customWidth="1"/>
    <col min="13520" max="13520" width="2.140625" style="11" customWidth="1"/>
    <col min="13521" max="13521" width="2.42578125" style="11" customWidth="1"/>
    <col min="13522" max="13529" width="8.7109375" style="11" customWidth="1"/>
    <col min="13530" max="13530" width="2.42578125" style="11" customWidth="1"/>
    <col min="13531" max="13537" width="8.7109375" style="11" customWidth="1"/>
    <col min="13538" max="13538" width="9.140625" style="11"/>
    <col min="13539" max="13539" width="3.28515625" style="11" customWidth="1"/>
    <col min="13540" max="13774" width="9.140625" style="11"/>
    <col min="13775" max="13775" width="0.7109375" style="11" customWidth="1"/>
    <col min="13776" max="13776" width="2.140625" style="11" customWidth="1"/>
    <col min="13777" max="13777" width="2.42578125" style="11" customWidth="1"/>
    <col min="13778" max="13785" width="8.7109375" style="11" customWidth="1"/>
    <col min="13786" max="13786" width="2.42578125" style="11" customWidth="1"/>
    <col min="13787" max="13793" width="8.7109375" style="11" customWidth="1"/>
    <col min="13794" max="13794" width="9.140625" style="11"/>
    <col min="13795" max="13795" width="3.28515625" style="11" customWidth="1"/>
    <col min="13796" max="14030" width="9.140625" style="11"/>
    <col min="14031" max="14031" width="0.7109375" style="11" customWidth="1"/>
    <col min="14032" max="14032" width="2.140625" style="11" customWidth="1"/>
    <col min="14033" max="14033" width="2.42578125" style="11" customWidth="1"/>
    <col min="14034" max="14041" width="8.7109375" style="11" customWidth="1"/>
    <col min="14042" max="14042" width="2.42578125" style="11" customWidth="1"/>
    <col min="14043" max="14049" width="8.7109375" style="11" customWidth="1"/>
    <col min="14050" max="14050" width="9.140625" style="11"/>
    <col min="14051" max="14051" width="3.28515625" style="11" customWidth="1"/>
    <col min="14052" max="14286" width="9.140625" style="11"/>
    <col min="14287" max="14287" width="0.7109375" style="11" customWidth="1"/>
    <col min="14288" max="14288" width="2.140625" style="11" customWidth="1"/>
    <col min="14289" max="14289" width="2.42578125" style="11" customWidth="1"/>
    <col min="14290" max="14297" width="8.7109375" style="11" customWidth="1"/>
    <col min="14298" max="14298" width="2.42578125" style="11" customWidth="1"/>
    <col min="14299" max="14305" width="8.7109375" style="11" customWidth="1"/>
    <col min="14306" max="14306" width="9.140625" style="11"/>
    <col min="14307" max="14307" width="3.28515625" style="11" customWidth="1"/>
    <col min="14308" max="14542" width="9.140625" style="11"/>
    <col min="14543" max="14543" width="0.7109375" style="11" customWidth="1"/>
    <col min="14544" max="14544" width="2.140625" style="11" customWidth="1"/>
    <col min="14545" max="14545" width="2.42578125" style="11" customWidth="1"/>
    <col min="14546" max="14553" width="8.7109375" style="11" customWidth="1"/>
    <col min="14554" max="14554" width="2.42578125" style="11" customWidth="1"/>
    <col min="14555" max="14561" width="8.7109375" style="11" customWidth="1"/>
    <col min="14562" max="14562" width="9.140625" style="11"/>
    <col min="14563" max="14563" width="3.28515625" style="11" customWidth="1"/>
    <col min="14564" max="14798" width="9.140625" style="11"/>
    <col min="14799" max="14799" width="0.7109375" style="11" customWidth="1"/>
    <col min="14800" max="14800" width="2.140625" style="11" customWidth="1"/>
    <col min="14801" max="14801" width="2.42578125" style="11" customWidth="1"/>
    <col min="14802" max="14809" width="8.7109375" style="11" customWidth="1"/>
    <col min="14810" max="14810" width="2.42578125" style="11" customWidth="1"/>
    <col min="14811" max="14817" width="8.7109375" style="11" customWidth="1"/>
    <col min="14818" max="14818" width="9.140625" style="11"/>
    <col min="14819" max="14819" width="3.28515625" style="11" customWidth="1"/>
    <col min="14820" max="15054" width="9.140625" style="11"/>
    <col min="15055" max="15055" width="0.7109375" style="11" customWidth="1"/>
    <col min="15056" max="15056" width="2.140625" style="11" customWidth="1"/>
    <col min="15057" max="15057" width="2.42578125" style="11" customWidth="1"/>
    <col min="15058" max="15065" width="8.7109375" style="11" customWidth="1"/>
    <col min="15066" max="15066" width="2.42578125" style="11" customWidth="1"/>
    <col min="15067" max="15073" width="8.7109375" style="11" customWidth="1"/>
    <col min="15074" max="15074" width="9.140625" style="11"/>
    <col min="15075" max="15075" width="3.28515625" style="11" customWidth="1"/>
    <col min="15076" max="15310" width="9.140625" style="11"/>
    <col min="15311" max="15311" width="0.7109375" style="11" customWidth="1"/>
    <col min="15312" max="15312" width="2.140625" style="11" customWidth="1"/>
    <col min="15313" max="15313" width="2.42578125" style="11" customWidth="1"/>
    <col min="15314" max="15321" width="8.7109375" style="11" customWidth="1"/>
    <col min="15322" max="15322" width="2.42578125" style="11" customWidth="1"/>
    <col min="15323" max="15329" width="8.7109375" style="11" customWidth="1"/>
    <col min="15330" max="15330" width="9.140625" style="11"/>
    <col min="15331" max="15331" width="3.28515625" style="11" customWidth="1"/>
    <col min="15332" max="15566" width="9.140625" style="11"/>
    <col min="15567" max="15567" width="0.7109375" style="11" customWidth="1"/>
    <col min="15568" max="15568" width="2.140625" style="11" customWidth="1"/>
    <col min="15569" max="15569" width="2.42578125" style="11" customWidth="1"/>
    <col min="15570" max="15577" width="8.7109375" style="11" customWidth="1"/>
    <col min="15578" max="15578" width="2.42578125" style="11" customWidth="1"/>
    <col min="15579" max="15585" width="8.7109375" style="11" customWidth="1"/>
    <col min="15586" max="15586" width="9.140625" style="11"/>
    <col min="15587" max="15587" width="3.28515625" style="11" customWidth="1"/>
    <col min="15588" max="15822" width="9.140625" style="11"/>
    <col min="15823" max="15823" width="0.7109375" style="11" customWidth="1"/>
    <col min="15824" max="15824" width="2.140625" style="11" customWidth="1"/>
    <col min="15825" max="15825" width="2.42578125" style="11" customWidth="1"/>
    <col min="15826" max="15833" width="8.7109375" style="11" customWidth="1"/>
    <col min="15834" max="15834" width="2.42578125" style="11" customWidth="1"/>
    <col min="15835" max="15841" width="8.7109375" style="11" customWidth="1"/>
    <col min="15842" max="15842" width="9.140625" style="11"/>
    <col min="15843" max="15843" width="3.28515625" style="11" customWidth="1"/>
    <col min="15844" max="16078" width="9.140625" style="11"/>
    <col min="16079" max="16079" width="0.7109375" style="11" customWidth="1"/>
    <col min="16080" max="16080" width="2.140625" style="11" customWidth="1"/>
    <col min="16081" max="16081" width="2.42578125" style="11" customWidth="1"/>
    <col min="16082" max="16089" width="8.7109375" style="11" customWidth="1"/>
    <col min="16090" max="16090" width="2.42578125" style="11" customWidth="1"/>
    <col min="16091" max="16097" width="8.7109375" style="11" customWidth="1"/>
    <col min="16098" max="16098" width="9.140625" style="11"/>
    <col min="16099" max="16099" width="3.28515625" style="11" customWidth="1"/>
    <col min="16100" max="16384" width="9.140625" style="11"/>
  </cols>
  <sheetData>
    <row r="1" spans="1:47" s="10" customFormat="1" ht="26.25" x14ac:dyDescent="0.4">
      <c r="B1" s="35"/>
      <c r="C1" s="270"/>
      <c r="D1" s="271"/>
      <c r="E1" s="272"/>
      <c r="F1" s="273"/>
      <c r="G1" s="274"/>
      <c r="H1" s="258"/>
      <c r="I1" s="258"/>
      <c r="J1" s="274"/>
      <c r="K1" s="258"/>
      <c r="L1" s="258"/>
      <c r="M1" s="258"/>
      <c r="N1" s="258"/>
      <c r="O1" s="258"/>
      <c r="P1" s="274"/>
      <c r="Q1" s="258"/>
      <c r="R1" s="258"/>
      <c r="S1" s="274"/>
      <c r="T1" s="258"/>
      <c r="U1" s="258"/>
      <c r="V1" s="274"/>
      <c r="W1" s="258"/>
      <c r="X1" s="258"/>
      <c r="Y1" s="258"/>
      <c r="Z1" s="258"/>
      <c r="AA1" s="258"/>
      <c r="AB1" s="274"/>
      <c r="AC1" s="258"/>
      <c r="AD1" s="258"/>
      <c r="AE1" s="274"/>
      <c r="AF1" s="258"/>
      <c r="AG1" s="258"/>
      <c r="AH1" s="258"/>
      <c r="AI1" s="258"/>
      <c r="AJ1" s="258"/>
      <c r="AK1" s="268"/>
      <c r="AL1" s="268"/>
      <c r="AM1" s="268"/>
      <c r="AN1" s="268"/>
      <c r="AO1" s="268"/>
      <c r="AP1" s="268"/>
      <c r="AQ1" s="270"/>
    </row>
    <row r="2" spans="1:47" s="10" customFormat="1" ht="24" customHeight="1" x14ac:dyDescent="0.4">
      <c r="B2" s="35"/>
      <c r="C2" s="270"/>
      <c r="D2" s="271"/>
      <c r="E2" s="272"/>
      <c r="F2" s="273"/>
      <c r="G2" s="274"/>
      <c r="H2" s="258"/>
      <c r="I2" s="258"/>
      <c r="J2" s="274"/>
      <c r="K2" s="258"/>
      <c r="L2" s="258"/>
      <c r="M2" s="258"/>
      <c r="N2" s="258"/>
      <c r="O2" s="258"/>
      <c r="P2" s="274"/>
      <c r="Q2" s="258"/>
      <c r="R2" s="258"/>
      <c r="S2" s="274"/>
      <c r="T2" s="258"/>
      <c r="U2" s="258"/>
      <c r="V2" s="274"/>
      <c r="W2" s="258"/>
      <c r="X2" s="258"/>
      <c r="Y2" s="258"/>
      <c r="Z2" s="258"/>
      <c r="AA2" s="258"/>
      <c r="AB2" s="274"/>
      <c r="AC2" s="258"/>
      <c r="AD2" s="258"/>
      <c r="AE2" s="274"/>
      <c r="AF2" s="258"/>
      <c r="AG2" s="258"/>
      <c r="AH2" s="258"/>
      <c r="AI2" s="258"/>
      <c r="AJ2" s="258"/>
      <c r="AK2" s="34"/>
      <c r="AL2" s="34"/>
      <c r="AM2" s="704" t="s">
        <v>7</v>
      </c>
      <c r="AN2" s="704"/>
      <c r="AO2" s="704"/>
      <c r="AP2" s="704"/>
      <c r="AQ2" s="270"/>
    </row>
    <row r="3" spans="1:47" s="10" customFormat="1" ht="30" customHeight="1" x14ac:dyDescent="0.4">
      <c r="B3" s="35"/>
      <c r="C3" s="34" t="s">
        <v>44</v>
      </c>
      <c r="D3" s="271"/>
      <c r="E3" s="272"/>
      <c r="F3" s="273"/>
      <c r="G3" s="274"/>
      <c r="H3" s="258"/>
      <c r="I3" s="258"/>
      <c r="J3" s="274"/>
      <c r="K3" s="258"/>
      <c r="L3" s="258"/>
      <c r="M3" s="258"/>
      <c r="N3" s="258"/>
      <c r="O3" s="258"/>
      <c r="P3" s="274"/>
      <c r="Q3" s="258"/>
      <c r="R3" s="258"/>
      <c r="S3" s="274"/>
      <c r="T3" s="258"/>
      <c r="U3" s="258"/>
      <c r="V3" s="274"/>
      <c r="W3" s="258"/>
      <c r="X3" s="258"/>
      <c r="Y3" s="258"/>
      <c r="Z3" s="258"/>
      <c r="AA3" s="258"/>
      <c r="AB3" s="274"/>
      <c r="AC3" s="258"/>
      <c r="AD3" s="258"/>
      <c r="AE3" s="274"/>
      <c r="AF3" s="258"/>
      <c r="AG3" s="258"/>
      <c r="AH3" s="258"/>
      <c r="AI3" s="258"/>
      <c r="AJ3" s="258"/>
      <c r="AK3" s="642" t="s">
        <v>8</v>
      </c>
      <c r="AL3" s="642"/>
      <c r="AM3" s="642"/>
      <c r="AN3" s="642"/>
      <c r="AO3" s="642"/>
      <c r="AP3" s="642"/>
      <c r="AQ3" s="270"/>
    </row>
    <row r="4" spans="1:47" s="10" customFormat="1" ht="26.25" x14ac:dyDescent="0.4">
      <c r="B4" s="35"/>
      <c r="C4" s="270"/>
      <c r="D4" s="271"/>
      <c r="E4" s="272"/>
      <c r="F4" s="273"/>
      <c r="G4" s="274"/>
      <c r="H4" s="258"/>
      <c r="I4" s="258"/>
      <c r="J4" s="274"/>
      <c r="K4" s="258"/>
      <c r="L4" s="258"/>
      <c r="M4" s="258"/>
      <c r="N4" s="258"/>
      <c r="O4" s="258"/>
      <c r="P4" s="274"/>
      <c r="Q4" s="258"/>
      <c r="R4" s="258"/>
      <c r="S4" s="274"/>
      <c r="T4" s="258"/>
      <c r="U4" s="258"/>
      <c r="V4" s="274"/>
      <c r="W4" s="258"/>
      <c r="X4" s="258"/>
      <c r="Y4" s="258"/>
      <c r="Z4" s="258"/>
      <c r="AA4" s="258"/>
      <c r="AB4" s="274"/>
      <c r="AC4" s="258"/>
      <c r="AD4" s="258"/>
      <c r="AE4" s="274"/>
      <c r="AF4" s="258"/>
      <c r="AG4" s="258"/>
      <c r="AH4" s="258"/>
      <c r="AI4" s="258"/>
      <c r="AJ4" s="258"/>
      <c r="AK4" s="260"/>
      <c r="AL4" s="260"/>
      <c r="AM4" s="260"/>
      <c r="AN4" s="260"/>
      <c r="AO4" s="260"/>
      <c r="AP4" s="260"/>
      <c r="AQ4" s="270"/>
    </row>
    <row r="5" spans="1:47" s="10" customFormat="1" ht="26.25" x14ac:dyDescent="0.4">
      <c r="B5" s="35"/>
      <c r="C5" s="270"/>
      <c r="D5" s="271"/>
      <c r="E5" s="272"/>
      <c r="F5" s="273"/>
      <c r="G5" s="274"/>
      <c r="H5" s="258"/>
      <c r="I5" s="258"/>
      <c r="J5" s="274"/>
      <c r="K5" s="258"/>
      <c r="L5" s="258"/>
      <c r="M5" s="258"/>
      <c r="N5" s="258"/>
      <c r="O5" s="258"/>
      <c r="P5" s="274"/>
      <c r="Q5" s="258"/>
      <c r="R5" s="258"/>
      <c r="S5" s="274"/>
      <c r="T5" s="258"/>
      <c r="U5" s="258"/>
      <c r="V5" s="274"/>
      <c r="W5" s="258"/>
      <c r="X5" s="258"/>
      <c r="Y5" s="258"/>
      <c r="Z5" s="258"/>
      <c r="AA5" s="258"/>
      <c r="AB5" s="274"/>
      <c r="AC5" s="258"/>
      <c r="AD5" s="258"/>
      <c r="AE5" s="274"/>
      <c r="AF5" s="258"/>
      <c r="AG5" s="258"/>
      <c r="AH5" s="258"/>
      <c r="AI5" s="258"/>
      <c r="AJ5" s="258"/>
      <c r="AK5" s="34"/>
      <c r="AL5" s="34"/>
      <c r="AM5" s="34"/>
      <c r="AN5" s="34"/>
      <c r="AO5" s="34"/>
      <c r="AP5" s="34"/>
      <c r="AQ5" s="270"/>
    </row>
    <row r="6" spans="1:47" s="10" customFormat="1" ht="25.5" customHeight="1" x14ac:dyDescent="0.4">
      <c r="B6" s="36"/>
      <c r="C6" s="270"/>
      <c r="D6" s="275"/>
      <c r="E6" s="272"/>
      <c r="F6" s="273"/>
      <c r="G6" s="274"/>
      <c r="H6" s="258"/>
      <c r="I6" s="258"/>
      <c r="J6" s="274"/>
      <c r="K6" s="258"/>
      <c r="L6" s="258"/>
      <c r="M6" s="258"/>
      <c r="N6" s="258"/>
      <c r="O6" s="258"/>
      <c r="P6" s="274"/>
      <c r="Q6" s="258"/>
      <c r="R6" s="258"/>
      <c r="S6" s="274"/>
      <c r="T6" s="258"/>
      <c r="U6" s="258"/>
      <c r="V6" s="274"/>
      <c r="W6" s="258"/>
      <c r="X6" s="258"/>
      <c r="Y6" s="258"/>
      <c r="Z6" s="258"/>
      <c r="AA6" s="258"/>
      <c r="AB6" s="274"/>
      <c r="AC6" s="258"/>
      <c r="AD6" s="258"/>
      <c r="AE6" s="274"/>
      <c r="AF6" s="258"/>
      <c r="AG6" s="258"/>
      <c r="AH6" s="258"/>
      <c r="AI6" s="258"/>
      <c r="AJ6" s="258"/>
      <c r="AK6" s="642" t="s">
        <v>9</v>
      </c>
      <c r="AL6" s="642"/>
      <c r="AM6" s="642"/>
      <c r="AN6" s="642"/>
      <c r="AO6" s="642"/>
      <c r="AP6" s="642"/>
      <c r="AQ6" s="270"/>
    </row>
    <row r="7" spans="1:47" s="14" customFormat="1" ht="39.75" customHeight="1" x14ac:dyDescent="0.35">
      <c r="B7" s="37"/>
      <c r="C7" s="276"/>
      <c r="D7" s="15" t="s">
        <v>45</v>
      </c>
      <c r="E7" s="277"/>
      <c r="F7" s="298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6"/>
    </row>
    <row r="8" spans="1:47" s="16" customFormat="1" ht="29.25" customHeight="1" x14ac:dyDescent="0.3">
      <c r="B8" s="38"/>
      <c r="C8" s="116" t="s">
        <v>0</v>
      </c>
      <c r="D8" s="701">
        <v>1</v>
      </c>
      <c r="E8" s="702"/>
      <c r="F8" s="703"/>
      <c r="G8" s="701">
        <v>2</v>
      </c>
      <c r="H8" s="702"/>
      <c r="I8" s="703"/>
      <c r="J8" s="701">
        <v>3</v>
      </c>
      <c r="K8" s="702"/>
      <c r="L8" s="703"/>
      <c r="M8" s="698">
        <v>4</v>
      </c>
      <c r="N8" s="699"/>
      <c r="O8" s="700"/>
      <c r="P8" s="701">
        <v>5</v>
      </c>
      <c r="Q8" s="702"/>
      <c r="R8" s="703"/>
      <c r="S8" s="701">
        <v>6</v>
      </c>
      <c r="T8" s="702"/>
      <c r="U8" s="703"/>
      <c r="V8" s="701">
        <v>7</v>
      </c>
      <c r="W8" s="702"/>
      <c r="X8" s="703"/>
      <c r="Y8" s="701">
        <v>8</v>
      </c>
      <c r="Z8" s="702"/>
      <c r="AA8" s="703"/>
      <c r="AB8" s="701">
        <v>9</v>
      </c>
      <c r="AC8" s="702"/>
      <c r="AD8" s="703"/>
      <c r="AE8" s="698">
        <v>10</v>
      </c>
      <c r="AF8" s="699"/>
      <c r="AG8" s="700"/>
      <c r="AH8" s="701">
        <v>11</v>
      </c>
      <c r="AI8" s="702"/>
      <c r="AJ8" s="703"/>
      <c r="AK8" s="701">
        <v>12</v>
      </c>
      <c r="AL8" s="702"/>
      <c r="AM8" s="703"/>
      <c r="AN8" s="701">
        <v>13</v>
      </c>
      <c r="AO8" s="702"/>
      <c r="AP8" s="703"/>
      <c r="AQ8" s="116" t="s">
        <v>0</v>
      </c>
      <c r="AS8" s="26" t="s">
        <v>4</v>
      </c>
      <c r="AT8" s="26" t="s">
        <v>6</v>
      </c>
      <c r="AU8" s="26" t="s">
        <v>5</v>
      </c>
    </row>
    <row r="9" spans="1:47" s="17" customFormat="1" ht="24" customHeight="1" x14ac:dyDescent="0.3">
      <c r="A9" s="17">
        <v>1</v>
      </c>
      <c r="B9" s="39"/>
      <c r="C9" s="117"/>
      <c r="D9" s="118">
        <v>303</v>
      </c>
      <c r="E9" s="119" t="s">
        <v>1</v>
      </c>
      <c r="F9" s="120">
        <f>D11*F10</f>
        <v>0</v>
      </c>
      <c r="G9" s="121">
        <v>304</v>
      </c>
      <c r="H9" s="119" t="s">
        <v>1</v>
      </c>
      <c r="I9" s="122">
        <f>G11*I10</f>
        <v>0</v>
      </c>
      <c r="J9" s="118">
        <v>305</v>
      </c>
      <c r="K9" s="119" t="s">
        <v>2</v>
      </c>
      <c r="L9" s="120">
        <f>J11*L10</f>
        <v>0</v>
      </c>
      <c r="M9" s="121">
        <v>306</v>
      </c>
      <c r="N9" s="119" t="s">
        <v>1</v>
      </c>
      <c r="O9" s="122">
        <f>M11*O10</f>
        <v>0</v>
      </c>
      <c r="P9" s="118">
        <v>307</v>
      </c>
      <c r="Q9" s="119" t="s">
        <v>1</v>
      </c>
      <c r="R9" s="120">
        <f>P11*R10</f>
        <v>0</v>
      </c>
      <c r="S9" s="121">
        <v>308</v>
      </c>
      <c r="T9" s="119" t="s">
        <v>2</v>
      </c>
      <c r="U9" s="122">
        <f>S11*U10</f>
        <v>0</v>
      </c>
      <c r="V9" s="118">
        <v>309</v>
      </c>
      <c r="W9" s="119" t="s">
        <v>1</v>
      </c>
      <c r="X9" s="120">
        <f>V11*X10</f>
        <v>0</v>
      </c>
      <c r="Y9" s="121">
        <v>310</v>
      </c>
      <c r="Z9" s="119" t="s">
        <v>2</v>
      </c>
      <c r="AA9" s="122">
        <f>Y11*AA10</f>
        <v>0</v>
      </c>
      <c r="AB9" s="118">
        <v>311</v>
      </c>
      <c r="AC9" s="119" t="s">
        <v>2</v>
      </c>
      <c r="AD9" s="120">
        <f>AB11*AD10</f>
        <v>0</v>
      </c>
      <c r="AE9" s="121">
        <v>312</v>
      </c>
      <c r="AF9" s="119" t="s">
        <v>2</v>
      </c>
      <c r="AG9" s="122">
        <f>AE11*AG10</f>
        <v>0</v>
      </c>
      <c r="AH9" s="118">
        <v>313</v>
      </c>
      <c r="AI9" s="119" t="s">
        <v>2</v>
      </c>
      <c r="AJ9" s="120">
        <f>AH11*AJ10</f>
        <v>0</v>
      </c>
      <c r="AK9" s="121">
        <v>314</v>
      </c>
      <c r="AL9" s="119" t="s">
        <v>1</v>
      </c>
      <c r="AM9" s="120">
        <f>AK11*AM10</f>
        <v>0</v>
      </c>
      <c r="AN9" s="118">
        <v>315</v>
      </c>
      <c r="AO9" s="119" t="s">
        <v>2</v>
      </c>
      <c r="AP9" s="120">
        <f>AN11*AP10</f>
        <v>0</v>
      </c>
      <c r="AQ9" s="123"/>
    </row>
    <row r="10" spans="1:47" s="17" customFormat="1" ht="24" customHeight="1" x14ac:dyDescent="0.3">
      <c r="A10" s="17">
        <v>2</v>
      </c>
      <c r="B10" s="39"/>
      <c r="C10" s="124">
        <v>26</v>
      </c>
      <c r="D10" s="125"/>
      <c r="E10" s="126"/>
      <c r="F10" s="127"/>
      <c r="G10" s="126"/>
      <c r="H10" s="126"/>
      <c r="I10" s="128"/>
      <c r="J10" s="125"/>
      <c r="K10" s="126"/>
      <c r="L10" s="127"/>
      <c r="M10" s="126"/>
      <c r="N10" s="126"/>
      <c r="O10" s="128"/>
      <c r="P10" s="129"/>
      <c r="Q10" s="126"/>
      <c r="R10" s="127"/>
      <c r="S10" s="126"/>
      <c r="T10" s="126"/>
      <c r="U10" s="128"/>
      <c r="V10" s="125"/>
      <c r="W10" s="126"/>
      <c r="X10" s="127"/>
      <c r="Y10" s="126"/>
      <c r="Z10" s="126"/>
      <c r="AA10" s="128"/>
      <c r="AB10" s="125"/>
      <c r="AC10" s="126"/>
      <c r="AD10" s="127"/>
      <c r="AE10" s="126"/>
      <c r="AF10" s="126"/>
      <c r="AG10" s="128"/>
      <c r="AH10" s="125"/>
      <c r="AI10" s="126"/>
      <c r="AJ10" s="127"/>
      <c r="AK10" s="126"/>
      <c r="AL10" s="126"/>
      <c r="AM10" s="127"/>
      <c r="AN10" s="125"/>
      <c r="AO10" s="126"/>
      <c r="AP10" s="127"/>
      <c r="AQ10" s="130">
        <v>26</v>
      </c>
      <c r="AS10" s="73">
        <f>D11+J11+M11+P11+S11+V11+Y11+AB11+AE11+AH11+AN11+AK11+G11</f>
        <v>729.40000000000009</v>
      </c>
      <c r="AT10" s="31">
        <f>AU10/AS10</f>
        <v>0</v>
      </c>
      <c r="AU10" s="31">
        <f>AP9+AM9+AJ9+AG9+AD9+AA9+X9+U9+R9+O9+L9+F9+I9</f>
        <v>0</v>
      </c>
    </row>
    <row r="11" spans="1:47" s="17" customFormat="1" ht="24" customHeight="1" x14ac:dyDescent="0.3">
      <c r="A11" s="17">
        <v>3</v>
      </c>
      <c r="B11" s="39"/>
      <c r="C11" s="131"/>
      <c r="D11" s="132">
        <v>71.099999999999994</v>
      </c>
      <c r="E11" s="133"/>
      <c r="F11" s="134"/>
      <c r="G11" s="135">
        <v>65.599999999999994</v>
      </c>
      <c r="H11" s="133"/>
      <c r="I11" s="136"/>
      <c r="J11" s="132">
        <v>43.2</v>
      </c>
      <c r="K11" s="133"/>
      <c r="L11" s="134"/>
      <c r="M11" s="135">
        <v>65.900000000000006</v>
      </c>
      <c r="N11" s="133"/>
      <c r="O11" s="136"/>
      <c r="P11" s="132">
        <v>71.099999999999994</v>
      </c>
      <c r="Q11" s="133"/>
      <c r="R11" s="134"/>
      <c r="S11" s="135">
        <v>48.6</v>
      </c>
      <c r="T11" s="133"/>
      <c r="U11" s="136"/>
      <c r="V11" s="132">
        <v>71.099999999999994</v>
      </c>
      <c r="W11" s="133"/>
      <c r="X11" s="134"/>
      <c r="Y11" s="135">
        <v>43.3</v>
      </c>
      <c r="Z11" s="133"/>
      <c r="AA11" s="136"/>
      <c r="AB11" s="132">
        <v>43.1</v>
      </c>
      <c r="AC11" s="133"/>
      <c r="AD11" s="134"/>
      <c r="AE11" s="135">
        <v>43.4</v>
      </c>
      <c r="AF11" s="133"/>
      <c r="AG11" s="136"/>
      <c r="AH11" s="132">
        <v>43.3</v>
      </c>
      <c r="AI11" s="133"/>
      <c r="AJ11" s="134"/>
      <c r="AK11" s="135">
        <v>71.099999999999994</v>
      </c>
      <c r="AL11" s="133"/>
      <c r="AM11" s="134"/>
      <c r="AN11" s="132">
        <v>48.6</v>
      </c>
      <c r="AO11" s="133"/>
      <c r="AP11" s="134"/>
      <c r="AQ11" s="137"/>
    </row>
    <row r="12" spans="1:47" s="17" customFormat="1" ht="24" customHeight="1" x14ac:dyDescent="0.3">
      <c r="A12" s="17">
        <v>1</v>
      </c>
      <c r="B12" s="39"/>
      <c r="C12" s="117"/>
      <c r="D12" s="118">
        <v>290</v>
      </c>
      <c r="E12" s="119" t="s">
        <v>1</v>
      </c>
      <c r="F12" s="120">
        <f>D14*F13</f>
        <v>0</v>
      </c>
      <c r="G12" s="121">
        <v>291</v>
      </c>
      <c r="H12" s="119" t="s">
        <v>1</v>
      </c>
      <c r="I12" s="122">
        <f>G14*I13</f>
        <v>0</v>
      </c>
      <c r="J12" s="118">
        <v>292</v>
      </c>
      <c r="K12" s="119" t="s">
        <v>2</v>
      </c>
      <c r="L12" s="120">
        <f>J14*L13</f>
        <v>0</v>
      </c>
      <c r="M12" s="121">
        <v>293</v>
      </c>
      <c r="N12" s="119" t="s">
        <v>1</v>
      </c>
      <c r="O12" s="122">
        <f>M14*O13</f>
        <v>0</v>
      </c>
      <c r="P12" s="118">
        <v>294</v>
      </c>
      <c r="Q12" s="119" t="s">
        <v>1</v>
      </c>
      <c r="R12" s="120">
        <f>P14*R13</f>
        <v>0</v>
      </c>
      <c r="S12" s="121">
        <v>295</v>
      </c>
      <c r="T12" s="119" t="s">
        <v>2</v>
      </c>
      <c r="U12" s="122">
        <f>S14*U13</f>
        <v>0</v>
      </c>
      <c r="V12" s="118">
        <v>296</v>
      </c>
      <c r="W12" s="119" t="s">
        <v>1</v>
      </c>
      <c r="X12" s="120">
        <f>V14*X13</f>
        <v>0</v>
      </c>
      <c r="Y12" s="121">
        <v>297</v>
      </c>
      <c r="Z12" s="119" t="s">
        <v>2</v>
      </c>
      <c r="AA12" s="122">
        <f>Y14*AA13</f>
        <v>0</v>
      </c>
      <c r="AB12" s="118">
        <v>298</v>
      </c>
      <c r="AC12" s="119" t="s">
        <v>2</v>
      </c>
      <c r="AD12" s="120">
        <f>AB14*AD13</f>
        <v>0</v>
      </c>
      <c r="AE12" s="121">
        <v>299</v>
      </c>
      <c r="AF12" s="119" t="s">
        <v>2</v>
      </c>
      <c r="AG12" s="122">
        <f>AE14*AG13</f>
        <v>0</v>
      </c>
      <c r="AH12" s="118">
        <v>300</v>
      </c>
      <c r="AI12" s="119" t="s">
        <v>2</v>
      </c>
      <c r="AJ12" s="120">
        <f>AH14*AJ13</f>
        <v>0</v>
      </c>
      <c r="AK12" s="121">
        <v>301</v>
      </c>
      <c r="AL12" s="119" t="s">
        <v>1</v>
      </c>
      <c r="AM12" s="122">
        <f>AK14*AM13</f>
        <v>0</v>
      </c>
      <c r="AN12" s="118">
        <v>302</v>
      </c>
      <c r="AO12" s="119" t="s">
        <v>2</v>
      </c>
      <c r="AP12" s="120">
        <f>AN14*AP13</f>
        <v>0</v>
      </c>
      <c r="AQ12" s="138"/>
    </row>
    <row r="13" spans="1:47" s="17" customFormat="1" ht="24" customHeight="1" x14ac:dyDescent="0.3">
      <c r="A13" s="17">
        <v>2</v>
      </c>
      <c r="B13" s="39"/>
      <c r="C13" s="124">
        <v>25</v>
      </c>
      <c r="D13" s="125"/>
      <c r="E13" s="126"/>
      <c r="F13" s="127"/>
      <c r="G13" s="126"/>
      <c r="H13" s="126"/>
      <c r="I13" s="128"/>
      <c r="J13" s="125"/>
      <c r="K13" s="126"/>
      <c r="L13" s="127"/>
      <c r="M13" s="126"/>
      <c r="N13" s="126"/>
      <c r="O13" s="128"/>
      <c r="P13" s="125"/>
      <c r="Q13" s="126"/>
      <c r="R13" s="127"/>
      <c r="S13" s="126"/>
      <c r="T13" s="126"/>
      <c r="U13" s="128"/>
      <c r="V13" s="125"/>
      <c r="W13" s="126"/>
      <c r="X13" s="127"/>
      <c r="Y13" s="126"/>
      <c r="Z13" s="126"/>
      <c r="AA13" s="128"/>
      <c r="AB13" s="125"/>
      <c r="AC13" s="126"/>
      <c r="AD13" s="127"/>
      <c r="AE13" s="126"/>
      <c r="AF13" s="126"/>
      <c r="AG13" s="128"/>
      <c r="AH13" s="125"/>
      <c r="AI13" s="126"/>
      <c r="AJ13" s="127"/>
      <c r="AK13" s="126"/>
      <c r="AL13" s="126"/>
      <c r="AM13" s="128"/>
      <c r="AN13" s="125"/>
      <c r="AO13" s="126"/>
      <c r="AP13" s="127"/>
      <c r="AQ13" s="139">
        <v>25</v>
      </c>
      <c r="AS13" s="73">
        <f>D14+J14+M14+P14+S14+V14+Y14+AB14+AE14+AH14+AN14+AK14+G14</f>
        <v>729.40000000000009</v>
      </c>
      <c r="AT13" s="31">
        <f>AU13/AS13</f>
        <v>0</v>
      </c>
      <c r="AU13" s="31">
        <f>AP12+AM12+AJ12+AG12+AD12+AA12+X12+U12+R12+O12+L12+F12+I12</f>
        <v>0</v>
      </c>
    </row>
    <row r="14" spans="1:47" s="17" customFormat="1" ht="24" customHeight="1" x14ac:dyDescent="0.3">
      <c r="A14" s="17">
        <v>3</v>
      </c>
      <c r="B14" s="39"/>
      <c r="C14" s="124"/>
      <c r="D14" s="140">
        <v>71.099999999999994</v>
      </c>
      <c r="E14" s="141"/>
      <c r="F14" s="142"/>
      <c r="G14" s="143">
        <v>65.599999999999994</v>
      </c>
      <c r="H14" s="141"/>
      <c r="I14" s="144"/>
      <c r="J14" s="140">
        <v>43.2</v>
      </c>
      <c r="K14" s="141"/>
      <c r="L14" s="142"/>
      <c r="M14" s="143">
        <v>65.900000000000006</v>
      </c>
      <c r="N14" s="141"/>
      <c r="O14" s="144"/>
      <c r="P14" s="140">
        <v>71.099999999999994</v>
      </c>
      <c r="Q14" s="141"/>
      <c r="R14" s="142"/>
      <c r="S14" s="143">
        <v>48.6</v>
      </c>
      <c r="T14" s="141"/>
      <c r="U14" s="144"/>
      <c r="V14" s="140">
        <v>71.099999999999994</v>
      </c>
      <c r="W14" s="141"/>
      <c r="X14" s="142"/>
      <c r="Y14" s="143">
        <v>43.3</v>
      </c>
      <c r="Z14" s="141"/>
      <c r="AA14" s="144"/>
      <c r="AB14" s="140">
        <v>43.1</v>
      </c>
      <c r="AC14" s="141"/>
      <c r="AD14" s="142"/>
      <c r="AE14" s="143">
        <v>43.4</v>
      </c>
      <c r="AF14" s="141"/>
      <c r="AG14" s="144"/>
      <c r="AH14" s="140">
        <v>43.3</v>
      </c>
      <c r="AI14" s="141"/>
      <c r="AJ14" s="142"/>
      <c r="AK14" s="143">
        <v>71.099999999999994</v>
      </c>
      <c r="AL14" s="141"/>
      <c r="AM14" s="144"/>
      <c r="AN14" s="140">
        <v>48.6</v>
      </c>
      <c r="AO14" s="141"/>
      <c r="AP14" s="142"/>
      <c r="AQ14" s="139"/>
    </row>
    <row r="15" spans="1:47" s="17" customFormat="1" ht="24" customHeight="1" x14ac:dyDescent="0.3">
      <c r="A15" s="17">
        <v>1</v>
      </c>
      <c r="B15" s="40"/>
      <c r="C15" s="117"/>
      <c r="D15" s="118">
        <v>277</v>
      </c>
      <c r="E15" s="119" t="s">
        <v>1</v>
      </c>
      <c r="F15" s="120">
        <f>D17*F16</f>
        <v>0</v>
      </c>
      <c r="G15" s="121">
        <v>278</v>
      </c>
      <c r="H15" s="119" t="s">
        <v>1</v>
      </c>
      <c r="I15" s="122">
        <f>G17*I16</f>
        <v>0</v>
      </c>
      <c r="J15" s="118">
        <v>279</v>
      </c>
      <c r="K15" s="119" t="s">
        <v>2</v>
      </c>
      <c r="L15" s="120">
        <f>J17*L16</f>
        <v>0</v>
      </c>
      <c r="M15" s="121">
        <v>280</v>
      </c>
      <c r="N15" s="119" t="s">
        <v>1</v>
      </c>
      <c r="O15" s="122">
        <f>M17*O16</f>
        <v>0</v>
      </c>
      <c r="P15" s="118">
        <v>281</v>
      </c>
      <c r="Q15" s="119" t="s">
        <v>1</v>
      </c>
      <c r="R15" s="120">
        <f>P17*R16</f>
        <v>0</v>
      </c>
      <c r="S15" s="121">
        <v>282</v>
      </c>
      <c r="T15" s="119" t="s">
        <v>2</v>
      </c>
      <c r="U15" s="122">
        <f>S17*U16</f>
        <v>0</v>
      </c>
      <c r="V15" s="118">
        <v>283</v>
      </c>
      <c r="W15" s="119" t="s">
        <v>1</v>
      </c>
      <c r="X15" s="120">
        <f>V17*X16</f>
        <v>0</v>
      </c>
      <c r="Y15" s="121">
        <v>284</v>
      </c>
      <c r="Z15" s="119" t="s">
        <v>2</v>
      </c>
      <c r="AA15" s="122">
        <f>Y17*AA16</f>
        <v>0</v>
      </c>
      <c r="AB15" s="118">
        <v>285</v>
      </c>
      <c r="AC15" s="119" t="s">
        <v>2</v>
      </c>
      <c r="AD15" s="120">
        <f>AB17*AD16</f>
        <v>0</v>
      </c>
      <c r="AE15" s="121">
        <v>286</v>
      </c>
      <c r="AF15" s="119" t="s">
        <v>2</v>
      </c>
      <c r="AG15" s="122">
        <f>AE17*AG16</f>
        <v>0</v>
      </c>
      <c r="AH15" s="118">
        <v>287</v>
      </c>
      <c r="AI15" s="119" t="s">
        <v>2</v>
      </c>
      <c r="AJ15" s="120">
        <f>AH17*AJ16</f>
        <v>0</v>
      </c>
      <c r="AK15" s="121">
        <v>288</v>
      </c>
      <c r="AL15" s="119" t="s">
        <v>1</v>
      </c>
      <c r="AM15" s="122">
        <f>AK17*AM16</f>
        <v>0</v>
      </c>
      <c r="AN15" s="118">
        <v>289</v>
      </c>
      <c r="AO15" s="119" t="s">
        <v>2</v>
      </c>
      <c r="AP15" s="120">
        <f>AN17*AP16</f>
        <v>0</v>
      </c>
      <c r="AQ15" s="123"/>
    </row>
    <row r="16" spans="1:47" s="17" customFormat="1" ht="24" customHeight="1" x14ac:dyDescent="0.3">
      <c r="A16" s="17">
        <v>2</v>
      </c>
      <c r="B16" s="40">
        <v>2000</v>
      </c>
      <c r="C16" s="124">
        <v>24</v>
      </c>
      <c r="D16" s="125"/>
      <c r="E16" s="126"/>
      <c r="F16" s="127"/>
      <c r="G16" s="126"/>
      <c r="H16" s="126"/>
      <c r="I16" s="128"/>
      <c r="J16" s="125"/>
      <c r="K16" s="126"/>
      <c r="L16" s="127"/>
      <c r="M16" s="126"/>
      <c r="N16" s="126"/>
      <c r="O16" s="128"/>
      <c r="P16" s="125"/>
      <c r="Q16" s="126"/>
      <c r="R16" s="127"/>
      <c r="S16" s="126"/>
      <c r="T16" s="126"/>
      <c r="U16" s="128"/>
      <c r="V16" s="125"/>
      <c r="W16" s="126"/>
      <c r="X16" s="127"/>
      <c r="Y16" s="126"/>
      <c r="Z16" s="126"/>
      <c r="AA16" s="128"/>
      <c r="AB16" s="125"/>
      <c r="AC16" s="126"/>
      <c r="AD16" s="127"/>
      <c r="AE16" s="126"/>
      <c r="AF16" s="126"/>
      <c r="AG16" s="128"/>
      <c r="AH16" s="125"/>
      <c r="AI16" s="126"/>
      <c r="AJ16" s="127"/>
      <c r="AK16" s="126"/>
      <c r="AL16" s="126"/>
      <c r="AM16" s="128"/>
      <c r="AN16" s="125"/>
      <c r="AO16" s="126"/>
      <c r="AP16" s="127"/>
      <c r="AQ16" s="130">
        <v>24</v>
      </c>
      <c r="AS16" s="73">
        <f>D17+J17+M17+P17+S17+V17+Y17+AB17+AE17+AH17+AN17+AK17+G17</f>
        <v>729.40000000000009</v>
      </c>
      <c r="AT16" s="31">
        <f>AU16/AS16</f>
        <v>0</v>
      </c>
      <c r="AU16" s="31">
        <f>AP15+AM15+AJ15+AG15+AD15+AA15+X15+U15+R15+O15+L15+F15+I15</f>
        <v>0</v>
      </c>
    </row>
    <row r="17" spans="1:47" s="17" customFormat="1" ht="24" customHeight="1" x14ac:dyDescent="0.3">
      <c r="A17" s="17">
        <v>3</v>
      </c>
      <c r="B17" s="40"/>
      <c r="C17" s="131"/>
      <c r="D17" s="132">
        <v>71.099999999999994</v>
      </c>
      <c r="E17" s="133"/>
      <c r="F17" s="134"/>
      <c r="G17" s="135">
        <v>65.599999999999994</v>
      </c>
      <c r="H17" s="133"/>
      <c r="I17" s="136"/>
      <c r="J17" s="132">
        <v>43.2</v>
      </c>
      <c r="K17" s="133"/>
      <c r="L17" s="134"/>
      <c r="M17" s="135">
        <v>65.900000000000006</v>
      </c>
      <c r="N17" s="133"/>
      <c r="O17" s="136"/>
      <c r="P17" s="132">
        <v>71.099999999999994</v>
      </c>
      <c r="Q17" s="133"/>
      <c r="R17" s="134"/>
      <c r="S17" s="135">
        <v>48.6</v>
      </c>
      <c r="T17" s="133"/>
      <c r="U17" s="136"/>
      <c r="V17" s="132">
        <v>71.099999999999994</v>
      </c>
      <c r="W17" s="133"/>
      <c r="X17" s="134"/>
      <c r="Y17" s="143">
        <v>43.3</v>
      </c>
      <c r="Z17" s="141"/>
      <c r="AA17" s="144"/>
      <c r="AB17" s="140">
        <v>43.1</v>
      </c>
      <c r="AC17" s="141"/>
      <c r="AD17" s="142"/>
      <c r="AE17" s="143">
        <v>43.4</v>
      </c>
      <c r="AF17" s="141"/>
      <c r="AG17" s="144"/>
      <c r="AH17" s="140">
        <v>43.3</v>
      </c>
      <c r="AI17" s="141"/>
      <c r="AJ17" s="142"/>
      <c r="AK17" s="143">
        <v>71.099999999999994</v>
      </c>
      <c r="AL17" s="141"/>
      <c r="AM17" s="144"/>
      <c r="AN17" s="140">
        <v>48.6</v>
      </c>
      <c r="AO17" s="141"/>
      <c r="AP17" s="142"/>
      <c r="AQ17" s="137"/>
    </row>
    <row r="18" spans="1:47" s="17" customFormat="1" ht="24" customHeight="1" x14ac:dyDescent="0.3">
      <c r="A18" s="17">
        <v>1</v>
      </c>
      <c r="B18" s="40"/>
      <c r="C18" s="124"/>
      <c r="D18" s="145">
        <v>264</v>
      </c>
      <c r="E18" s="143" t="s">
        <v>1</v>
      </c>
      <c r="F18" s="142">
        <f>D20*F19</f>
        <v>0</v>
      </c>
      <c r="G18" s="146">
        <v>265</v>
      </c>
      <c r="H18" s="143" t="s">
        <v>1</v>
      </c>
      <c r="I18" s="144">
        <f>G20*I19</f>
        <v>0</v>
      </c>
      <c r="J18" s="145">
        <v>266</v>
      </c>
      <c r="K18" s="143" t="s">
        <v>2</v>
      </c>
      <c r="L18" s="142">
        <f>J20*L19</f>
        <v>0</v>
      </c>
      <c r="M18" s="146">
        <v>267</v>
      </c>
      <c r="N18" s="143" t="s">
        <v>1</v>
      </c>
      <c r="O18" s="144">
        <f>M20*O19</f>
        <v>0</v>
      </c>
      <c r="P18" s="145">
        <v>268</v>
      </c>
      <c r="Q18" s="143" t="s">
        <v>1</v>
      </c>
      <c r="R18" s="142">
        <f>P20*R19</f>
        <v>0</v>
      </c>
      <c r="S18" s="146">
        <v>269</v>
      </c>
      <c r="T18" s="143" t="s">
        <v>2</v>
      </c>
      <c r="U18" s="144">
        <f>S20*U19</f>
        <v>0</v>
      </c>
      <c r="V18" s="145">
        <v>270</v>
      </c>
      <c r="W18" s="143" t="s">
        <v>1</v>
      </c>
      <c r="X18" s="142">
        <f>V20*X19</f>
        <v>0</v>
      </c>
      <c r="Y18" s="121">
        <v>271</v>
      </c>
      <c r="Z18" s="119" t="s">
        <v>2</v>
      </c>
      <c r="AA18" s="122">
        <f>Y20*AA19</f>
        <v>0</v>
      </c>
      <c r="AB18" s="118">
        <v>272</v>
      </c>
      <c r="AC18" s="119" t="s">
        <v>2</v>
      </c>
      <c r="AD18" s="120">
        <f>AB20*AD19</f>
        <v>0</v>
      </c>
      <c r="AE18" s="121">
        <v>273</v>
      </c>
      <c r="AF18" s="119" t="s">
        <v>2</v>
      </c>
      <c r="AG18" s="122">
        <f>AE20*AG19</f>
        <v>0</v>
      </c>
      <c r="AH18" s="118">
        <v>274</v>
      </c>
      <c r="AI18" s="119" t="s">
        <v>2</v>
      </c>
      <c r="AJ18" s="120">
        <f>AH20*AJ19</f>
        <v>0</v>
      </c>
      <c r="AK18" s="121">
        <v>275</v>
      </c>
      <c r="AL18" s="119" t="s">
        <v>1</v>
      </c>
      <c r="AM18" s="122">
        <f>AK20*AM19</f>
        <v>0</v>
      </c>
      <c r="AN18" s="118">
        <v>276</v>
      </c>
      <c r="AO18" s="119" t="s">
        <v>2</v>
      </c>
      <c r="AP18" s="120">
        <f>AN20*AP19</f>
        <v>0</v>
      </c>
      <c r="AQ18" s="139"/>
    </row>
    <row r="19" spans="1:47" s="17" customFormat="1" ht="24" customHeight="1" x14ac:dyDescent="0.3">
      <c r="A19" s="17">
        <v>2</v>
      </c>
      <c r="B19" s="40">
        <v>5000</v>
      </c>
      <c r="C19" s="124">
        <v>23</v>
      </c>
      <c r="D19" s="125"/>
      <c r="E19" s="126"/>
      <c r="F19" s="127"/>
      <c r="G19" s="126"/>
      <c r="H19" s="126"/>
      <c r="I19" s="128"/>
      <c r="J19" s="125"/>
      <c r="K19" s="126"/>
      <c r="L19" s="127"/>
      <c r="M19" s="126"/>
      <c r="N19" s="126"/>
      <c r="O19" s="128"/>
      <c r="P19" s="125"/>
      <c r="Q19" s="126"/>
      <c r="R19" s="127"/>
      <c r="S19" s="126"/>
      <c r="T19" s="126"/>
      <c r="U19" s="128"/>
      <c r="V19" s="125"/>
      <c r="W19" s="126"/>
      <c r="X19" s="127"/>
      <c r="Y19" s="126"/>
      <c r="Z19" s="126"/>
      <c r="AA19" s="128"/>
      <c r="AB19" s="125"/>
      <c r="AC19" s="126"/>
      <c r="AD19" s="127"/>
      <c r="AE19" s="126"/>
      <c r="AF19" s="126"/>
      <c r="AG19" s="128"/>
      <c r="AH19" s="125"/>
      <c r="AI19" s="126"/>
      <c r="AJ19" s="127"/>
      <c r="AK19" s="126"/>
      <c r="AL19" s="126"/>
      <c r="AM19" s="128"/>
      <c r="AN19" s="125"/>
      <c r="AO19" s="126"/>
      <c r="AP19" s="127"/>
      <c r="AQ19" s="139">
        <v>23</v>
      </c>
      <c r="AS19" s="73">
        <f>D20+J20+M20+P20+S20+V20+Y20+AB20+AE20+AH20+AN20+AK20+G20</f>
        <v>729.40000000000009</v>
      </c>
      <c r="AT19" s="31">
        <f>AU19/AS19</f>
        <v>0</v>
      </c>
      <c r="AU19" s="31">
        <f>AP18+AM18+AJ18+AG18+AD18+AA18+X18+U18+R18+O18+L18+F18+I18</f>
        <v>0</v>
      </c>
    </row>
    <row r="20" spans="1:47" s="17" customFormat="1" ht="24" customHeight="1" x14ac:dyDescent="0.3">
      <c r="A20" s="17">
        <v>3</v>
      </c>
      <c r="B20" s="40"/>
      <c r="C20" s="131"/>
      <c r="D20" s="132">
        <v>71.099999999999994</v>
      </c>
      <c r="E20" s="133"/>
      <c r="F20" s="134"/>
      <c r="G20" s="135">
        <v>65.599999999999994</v>
      </c>
      <c r="H20" s="133"/>
      <c r="I20" s="136"/>
      <c r="J20" s="132">
        <v>43.2</v>
      </c>
      <c r="K20" s="133"/>
      <c r="L20" s="134"/>
      <c r="M20" s="135">
        <v>65.900000000000006</v>
      </c>
      <c r="N20" s="133"/>
      <c r="O20" s="136"/>
      <c r="P20" s="132">
        <v>71.099999999999994</v>
      </c>
      <c r="Q20" s="133"/>
      <c r="R20" s="134"/>
      <c r="S20" s="135">
        <v>48.6</v>
      </c>
      <c r="T20" s="133"/>
      <c r="U20" s="136"/>
      <c r="V20" s="132">
        <v>71.099999999999994</v>
      </c>
      <c r="W20" s="133"/>
      <c r="X20" s="134"/>
      <c r="Y20" s="135">
        <v>43.3</v>
      </c>
      <c r="Z20" s="133"/>
      <c r="AA20" s="136"/>
      <c r="AB20" s="132">
        <v>43.1</v>
      </c>
      <c r="AC20" s="133"/>
      <c r="AD20" s="134"/>
      <c r="AE20" s="135">
        <v>43.4</v>
      </c>
      <c r="AF20" s="133"/>
      <c r="AG20" s="136"/>
      <c r="AH20" s="132">
        <v>43.3</v>
      </c>
      <c r="AI20" s="133"/>
      <c r="AJ20" s="134"/>
      <c r="AK20" s="135">
        <v>71.099999999999994</v>
      </c>
      <c r="AL20" s="133"/>
      <c r="AM20" s="136"/>
      <c r="AN20" s="132">
        <v>48.6</v>
      </c>
      <c r="AO20" s="133"/>
      <c r="AP20" s="134"/>
      <c r="AQ20" s="147"/>
    </row>
    <row r="21" spans="1:47" s="17" customFormat="1" ht="24" customHeight="1" x14ac:dyDescent="0.3">
      <c r="A21" s="17">
        <v>1</v>
      </c>
      <c r="B21" s="39"/>
      <c r="C21" s="124"/>
      <c r="D21" s="145">
        <v>251</v>
      </c>
      <c r="E21" s="143" t="s">
        <v>1</v>
      </c>
      <c r="F21" s="142">
        <f>D23*F22</f>
        <v>0</v>
      </c>
      <c r="G21" s="143">
        <v>252</v>
      </c>
      <c r="H21" s="143" t="s">
        <v>1</v>
      </c>
      <c r="I21" s="144">
        <f>G23*I22</f>
        <v>0</v>
      </c>
      <c r="J21" s="145">
        <v>253</v>
      </c>
      <c r="K21" s="143" t="s">
        <v>2</v>
      </c>
      <c r="L21" s="142">
        <f>J23*L22</f>
        <v>0</v>
      </c>
      <c r="M21" s="146">
        <v>254</v>
      </c>
      <c r="N21" s="143" t="s">
        <v>1</v>
      </c>
      <c r="O21" s="144">
        <f>M23*O22</f>
        <v>0</v>
      </c>
      <c r="P21" s="145">
        <v>255</v>
      </c>
      <c r="Q21" s="143" t="s">
        <v>1</v>
      </c>
      <c r="R21" s="142">
        <f>P23*R22</f>
        <v>0</v>
      </c>
      <c r="S21" s="146">
        <v>256</v>
      </c>
      <c r="T21" s="143" t="s">
        <v>2</v>
      </c>
      <c r="U21" s="144">
        <f>S23*U22</f>
        <v>0</v>
      </c>
      <c r="V21" s="145">
        <v>257</v>
      </c>
      <c r="W21" s="143" t="s">
        <v>1</v>
      </c>
      <c r="X21" s="142">
        <f>V23*X22</f>
        <v>0</v>
      </c>
      <c r="Y21" s="146">
        <v>258</v>
      </c>
      <c r="Z21" s="143" t="s">
        <v>2</v>
      </c>
      <c r="AA21" s="144">
        <f>Y23*AA22</f>
        <v>0</v>
      </c>
      <c r="AB21" s="145">
        <v>259</v>
      </c>
      <c r="AC21" s="143" t="s">
        <v>2</v>
      </c>
      <c r="AD21" s="142">
        <f>AB23*AD22</f>
        <v>0</v>
      </c>
      <c r="AE21" s="146">
        <v>260</v>
      </c>
      <c r="AF21" s="143" t="s">
        <v>2</v>
      </c>
      <c r="AG21" s="144">
        <f>AE23*AG22</f>
        <v>0</v>
      </c>
      <c r="AH21" s="145">
        <v>261</v>
      </c>
      <c r="AI21" s="143" t="s">
        <v>2</v>
      </c>
      <c r="AJ21" s="142">
        <f>AH23*AJ22</f>
        <v>0</v>
      </c>
      <c r="AK21" s="146">
        <v>262</v>
      </c>
      <c r="AL21" s="143" t="s">
        <v>1</v>
      </c>
      <c r="AM21" s="144">
        <f>AK23*AM22</f>
        <v>0</v>
      </c>
      <c r="AN21" s="145">
        <v>263</v>
      </c>
      <c r="AO21" s="143" t="s">
        <v>2</v>
      </c>
      <c r="AP21" s="142">
        <f>AN23*AP22</f>
        <v>0</v>
      </c>
      <c r="AQ21" s="139"/>
    </row>
    <row r="22" spans="1:47" s="17" customFormat="1" ht="24" customHeight="1" x14ac:dyDescent="0.3">
      <c r="A22" s="17">
        <v>2</v>
      </c>
      <c r="B22" s="39"/>
      <c r="C22" s="124">
        <v>22</v>
      </c>
      <c r="D22" s="125"/>
      <c r="E22" s="126"/>
      <c r="F22" s="127"/>
      <c r="G22" s="126"/>
      <c r="H22" s="126"/>
      <c r="I22" s="128"/>
      <c r="J22" s="125"/>
      <c r="K22" s="126"/>
      <c r="L22" s="127"/>
      <c r="M22" s="126"/>
      <c r="N22" s="126"/>
      <c r="O22" s="128"/>
      <c r="P22" s="125"/>
      <c r="Q22" s="126"/>
      <c r="R22" s="127"/>
      <c r="S22" s="126"/>
      <c r="T22" s="126"/>
      <c r="U22" s="128"/>
      <c r="V22" s="125"/>
      <c r="W22" s="126"/>
      <c r="X22" s="127"/>
      <c r="Y22" s="126"/>
      <c r="Z22" s="126"/>
      <c r="AA22" s="128"/>
      <c r="AB22" s="125"/>
      <c r="AC22" s="126"/>
      <c r="AD22" s="127"/>
      <c r="AE22" s="126"/>
      <c r="AF22" s="126"/>
      <c r="AG22" s="128"/>
      <c r="AH22" s="125"/>
      <c r="AI22" s="126"/>
      <c r="AJ22" s="127"/>
      <c r="AK22" s="126"/>
      <c r="AL22" s="126"/>
      <c r="AM22" s="128"/>
      <c r="AN22" s="125"/>
      <c r="AO22" s="126"/>
      <c r="AP22" s="127"/>
      <c r="AQ22" s="139">
        <v>22</v>
      </c>
      <c r="AS22" s="73">
        <f>D23+J23+M23+P23+S23+V23+Y23+AB23+AE23+AH23+AN23+AK23+G23</f>
        <v>729.40000000000009</v>
      </c>
      <c r="AT22" s="31">
        <f>AU22/AS22</f>
        <v>0</v>
      </c>
      <c r="AU22" s="31">
        <f>AP21+AM21+AJ21+AG21+AD21+AA21+X21+U21+R21+O21+L21+F21+I21</f>
        <v>0</v>
      </c>
    </row>
    <row r="23" spans="1:47" s="17" customFormat="1" ht="24" customHeight="1" x14ac:dyDescent="0.3">
      <c r="A23" s="17">
        <v>3</v>
      </c>
      <c r="B23" s="39"/>
      <c r="C23" s="131"/>
      <c r="D23" s="132">
        <v>71.099999999999994</v>
      </c>
      <c r="E23" s="133"/>
      <c r="F23" s="134"/>
      <c r="G23" s="135">
        <v>65.599999999999994</v>
      </c>
      <c r="H23" s="133"/>
      <c r="I23" s="136"/>
      <c r="J23" s="132">
        <v>43.2</v>
      </c>
      <c r="K23" s="133"/>
      <c r="L23" s="134"/>
      <c r="M23" s="135">
        <v>65.900000000000006</v>
      </c>
      <c r="N23" s="133"/>
      <c r="O23" s="136"/>
      <c r="P23" s="132">
        <v>71.099999999999994</v>
      </c>
      <c r="Q23" s="133"/>
      <c r="R23" s="134"/>
      <c r="S23" s="135">
        <v>48.6</v>
      </c>
      <c r="T23" s="133"/>
      <c r="U23" s="136"/>
      <c r="V23" s="132">
        <v>71.099999999999994</v>
      </c>
      <c r="W23" s="133"/>
      <c r="X23" s="134"/>
      <c r="Y23" s="135">
        <v>43.3</v>
      </c>
      <c r="Z23" s="133"/>
      <c r="AA23" s="136"/>
      <c r="AB23" s="132">
        <v>43.1</v>
      </c>
      <c r="AC23" s="133"/>
      <c r="AD23" s="134"/>
      <c r="AE23" s="135">
        <v>43.4</v>
      </c>
      <c r="AF23" s="133"/>
      <c r="AG23" s="136"/>
      <c r="AH23" s="132">
        <v>43.3</v>
      </c>
      <c r="AI23" s="133"/>
      <c r="AJ23" s="134"/>
      <c r="AK23" s="135">
        <v>71.099999999999994</v>
      </c>
      <c r="AL23" s="133"/>
      <c r="AM23" s="136"/>
      <c r="AN23" s="132">
        <v>48.6</v>
      </c>
      <c r="AO23" s="133"/>
      <c r="AP23" s="134"/>
      <c r="AQ23" s="147"/>
    </row>
    <row r="24" spans="1:47" s="17" customFormat="1" ht="24" customHeight="1" x14ac:dyDescent="0.3">
      <c r="A24" s="17">
        <v>1</v>
      </c>
      <c r="B24" s="39"/>
      <c r="C24" s="117"/>
      <c r="D24" s="118">
        <v>238</v>
      </c>
      <c r="E24" s="119" t="s">
        <v>1</v>
      </c>
      <c r="F24" s="120">
        <f>D26*F25</f>
        <v>0</v>
      </c>
      <c r="G24" s="121">
        <v>239</v>
      </c>
      <c r="H24" s="119" t="s">
        <v>1</v>
      </c>
      <c r="I24" s="122">
        <f>G26*I25</f>
        <v>0</v>
      </c>
      <c r="J24" s="118">
        <v>240</v>
      </c>
      <c r="K24" s="119" t="s">
        <v>2</v>
      </c>
      <c r="L24" s="120">
        <f>J26*L25</f>
        <v>0</v>
      </c>
      <c r="M24" s="121">
        <v>241</v>
      </c>
      <c r="N24" s="119" t="s">
        <v>1</v>
      </c>
      <c r="O24" s="122">
        <f>M26*O25</f>
        <v>0</v>
      </c>
      <c r="P24" s="118">
        <v>242</v>
      </c>
      <c r="Q24" s="119" t="s">
        <v>1</v>
      </c>
      <c r="R24" s="120">
        <f>P26*R25</f>
        <v>0</v>
      </c>
      <c r="S24" s="121">
        <v>243</v>
      </c>
      <c r="T24" s="119" t="s">
        <v>2</v>
      </c>
      <c r="U24" s="122">
        <f>S26*U25</f>
        <v>0</v>
      </c>
      <c r="V24" s="118">
        <v>244</v>
      </c>
      <c r="W24" s="119" t="s">
        <v>1</v>
      </c>
      <c r="X24" s="120">
        <f>V26*X25</f>
        <v>0</v>
      </c>
      <c r="Y24" s="121">
        <v>245</v>
      </c>
      <c r="Z24" s="119" t="s">
        <v>2</v>
      </c>
      <c r="AA24" s="122">
        <f>Y26*AA25</f>
        <v>0</v>
      </c>
      <c r="AB24" s="118">
        <v>246</v>
      </c>
      <c r="AC24" s="119" t="s">
        <v>2</v>
      </c>
      <c r="AD24" s="120">
        <f>AB26*AD25</f>
        <v>0</v>
      </c>
      <c r="AE24" s="121">
        <v>247</v>
      </c>
      <c r="AF24" s="119" t="s">
        <v>2</v>
      </c>
      <c r="AG24" s="122">
        <f>AE26*AG25</f>
        <v>0</v>
      </c>
      <c r="AH24" s="118">
        <v>248</v>
      </c>
      <c r="AI24" s="119" t="s">
        <v>2</v>
      </c>
      <c r="AJ24" s="120">
        <f>AH26*AJ25</f>
        <v>0</v>
      </c>
      <c r="AK24" s="121">
        <v>249</v>
      </c>
      <c r="AL24" s="119" t="s">
        <v>1</v>
      </c>
      <c r="AM24" s="122">
        <f>AK26*AM25</f>
        <v>0</v>
      </c>
      <c r="AN24" s="118">
        <v>250</v>
      </c>
      <c r="AO24" s="119" t="s">
        <v>2</v>
      </c>
      <c r="AP24" s="120">
        <f>AN26*AP25</f>
        <v>0</v>
      </c>
      <c r="AQ24" s="138"/>
    </row>
    <row r="25" spans="1:47" s="17" customFormat="1" ht="24" customHeight="1" x14ac:dyDescent="0.3">
      <c r="A25" s="17">
        <v>2</v>
      </c>
      <c r="B25" s="39"/>
      <c r="C25" s="124">
        <v>21</v>
      </c>
      <c r="D25" s="125"/>
      <c r="E25" s="126"/>
      <c r="F25" s="127"/>
      <c r="G25" s="126"/>
      <c r="H25" s="126"/>
      <c r="I25" s="128"/>
      <c r="J25" s="125"/>
      <c r="K25" s="126"/>
      <c r="L25" s="127"/>
      <c r="M25" s="126"/>
      <c r="N25" s="126"/>
      <c r="O25" s="128"/>
      <c r="P25" s="125"/>
      <c r="Q25" s="126"/>
      <c r="R25" s="127"/>
      <c r="S25" s="126"/>
      <c r="T25" s="126"/>
      <c r="U25" s="128"/>
      <c r="V25" s="125"/>
      <c r="W25" s="126"/>
      <c r="X25" s="127"/>
      <c r="Y25" s="126"/>
      <c r="Z25" s="126"/>
      <c r="AA25" s="128"/>
      <c r="AB25" s="125"/>
      <c r="AC25" s="126"/>
      <c r="AD25" s="127"/>
      <c r="AE25" s="126"/>
      <c r="AF25" s="126"/>
      <c r="AG25" s="128"/>
      <c r="AH25" s="125"/>
      <c r="AI25" s="126"/>
      <c r="AJ25" s="127"/>
      <c r="AK25" s="126"/>
      <c r="AL25" s="126"/>
      <c r="AM25" s="128"/>
      <c r="AN25" s="125"/>
      <c r="AO25" s="126"/>
      <c r="AP25" s="127"/>
      <c r="AQ25" s="139">
        <v>21</v>
      </c>
      <c r="AS25" s="73">
        <f>D26+J26+M26+P26+S26+V26+Y26+AB26+AE26+AH26+AN26+AK26+G26</f>
        <v>729.40000000000009</v>
      </c>
      <c r="AT25" s="31">
        <f>AU25/AS25</f>
        <v>0</v>
      </c>
      <c r="AU25" s="31">
        <f>AP24+AM24+AJ24+AG24+AD24+AA24+X24+U24+R24+O24+L24+F24+I24</f>
        <v>0</v>
      </c>
    </row>
    <row r="26" spans="1:47" s="17" customFormat="1" ht="24" customHeight="1" x14ac:dyDescent="0.3">
      <c r="A26" s="17">
        <v>3</v>
      </c>
      <c r="B26" s="39"/>
      <c r="C26" s="131"/>
      <c r="D26" s="132">
        <v>71.099999999999994</v>
      </c>
      <c r="E26" s="133"/>
      <c r="F26" s="134"/>
      <c r="G26" s="135">
        <v>65.599999999999994</v>
      </c>
      <c r="H26" s="133"/>
      <c r="I26" s="136"/>
      <c r="J26" s="132">
        <v>43.2</v>
      </c>
      <c r="K26" s="133"/>
      <c r="L26" s="134"/>
      <c r="M26" s="135">
        <v>65.900000000000006</v>
      </c>
      <c r="N26" s="133"/>
      <c r="O26" s="136"/>
      <c r="P26" s="132">
        <v>71.099999999999994</v>
      </c>
      <c r="Q26" s="133"/>
      <c r="R26" s="134"/>
      <c r="S26" s="135">
        <v>48.6</v>
      </c>
      <c r="T26" s="133"/>
      <c r="U26" s="136"/>
      <c r="V26" s="132">
        <v>71.099999999999994</v>
      </c>
      <c r="W26" s="133"/>
      <c r="X26" s="134"/>
      <c r="Y26" s="135">
        <v>43.3</v>
      </c>
      <c r="Z26" s="133"/>
      <c r="AA26" s="136"/>
      <c r="AB26" s="132">
        <v>43.1</v>
      </c>
      <c r="AC26" s="133"/>
      <c r="AD26" s="134"/>
      <c r="AE26" s="135">
        <v>43.4</v>
      </c>
      <c r="AF26" s="133"/>
      <c r="AG26" s="136"/>
      <c r="AH26" s="132">
        <v>43.3</v>
      </c>
      <c r="AI26" s="133"/>
      <c r="AJ26" s="134"/>
      <c r="AK26" s="135">
        <v>71.099999999999994</v>
      </c>
      <c r="AL26" s="133"/>
      <c r="AM26" s="136"/>
      <c r="AN26" s="132">
        <v>48.6</v>
      </c>
      <c r="AO26" s="133"/>
      <c r="AP26" s="134"/>
      <c r="AQ26" s="147"/>
    </row>
    <row r="27" spans="1:47" s="17" customFormat="1" ht="24" customHeight="1" x14ac:dyDescent="0.3">
      <c r="A27" s="17">
        <v>1</v>
      </c>
      <c r="B27" s="39"/>
      <c r="C27" s="117"/>
      <c r="D27" s="118">
        <v>225</v>
      </c>
      <c r="E27" s="119" t="s">
        <v>1</v>
      </c>
      <c r="F27" s="120">
        <f>D29*F28</f>
        <v>0</v>
      </c>
      <c r="G27" s="121">
        <v>226</v>
      </c>
      <c r="H27" s="119" t="s">
        <v>1</v>
      </c>
      <c r="I27" s="122">
        <f>G29*I28</f>
        <v>0</v>
      </c>
      <c r="J27" s="118">
        <v>227</v>
      </c>
      <c r="K27" s="119" t="s">
        <v>2</v>
      </c>
      <c r="L27" s="120">
        <f>J29*L28</f>
        <v>0</v>
      </c>
      <c r="M27" s="121">
        <v>228</v>
      </c>
      <c r="N27" s="119" t="s">
        <v>1</v>
      </c>
      <c r="O27" s="122">
        <f>M29*O28</f>
        <v>0</v>
      </c>
      <c r="P27" s="118">
        <v>229</v>
      </c>
      <c r="Q27" s="119" t="s">
        <v>1</v>
      </c>
      <c r="R27" s="120">
        <f>P29*R28</f>
        <v>0</v>
      </c>
      <c r="S27" s="121">
        <v>230</v>
      </c>
      <c r="T27" s="119" t="s">
        <v>2</v>
      </c>
      <c r="U27" s="122">
        <f>S29*U28</f>
        <v>0</v>
      </c>
      <c r="V27" s="118">
        <v>231</v>
      </c>
      <c r="W27" s="119" t="s">
        <v>1</v>
      </c>
      <c r="X27" s="120">
        <f>V29*X28</f>
        <v>0</v>
      </c>
      <c r="Y27" s="121">
        <v>232</v>
      </c>
      <c r="Z27" s="119" t="s">
        <v>2</v>
      </c>
      <c r="AA27" s="122">
        <f>Y29*AA28</f>
        <v>0</v>
      </c>
      <c r="AB27" s="118">
        <v>233</v>
      </c>
      <c r="AC27" s="119" t="s">
        <v>2</v>
      </c>
      <c r="AD27" s="120">
        <f>AB29*AD28</f>
        <v>0</v>
      </c>
      <c r="AE27" s="121">
        <v>234</v>
      </c>
      <c r="AF27" s="119" t="s">
        <v>2</v>
      </c>
      <c r="AG27" s="122">
        <f>AE29*AG28</f>
        <v>0</v>
      </c>
      <c r="AH27" s="118">
        <v>235</v>
      </c>
      <c r="AI27" s="119" t="s">
        <v>2</v>
      </c>
      <c r="AJ27" s="120">
        <f>AH29*AJ28</f>
        <v>0</v>
      </c>
      <c r="AK27" s="121">
        <v>236</v>
      </c>
      <c r="AL27" s="119" t="s">
        <v>1</v>
      </c>
      <c r="AM27" s="122">
        <f>AK29*AM28</f>
        <v>0</v>
      </c>
      <c r="AN27" s="118">
        <v>237</v>
      </c>
      <c r="AO27" s="119" t="s">
        <v>2</v>
      </c>
      <c r="AP27" s="120">
        <f>AN29*AP28</f>
        <v>0</v>
      </c>
      <c r="AQ27" s="138"/>
    </row>
    <row r="28" spans="1:47" s="17" customFormat="1" ht="24" customHeight="1" x14ac:dyDescent="0.3">
      <c r="A28" s="17">
        <v>2</v>
      </c>
      <c r="B28" s="39"/>
      <c r="C28" s="124">
        <v>20</v>
      </c>
      <c r="D28" s="125"/>
      <c r="E28" s="126"/>
      <c r="F28" s="127"/>
      <c r="G28" s="126"/>
      <c r="H28" s="126"/>
      <c r="I28" s="128"/>
      <c r="J28" s="125"/>
      <c r="K28" s="126"/>
      <c r="L28" s="127"/>
      <c r="M28" s="126"/>
      <c r="N28" s="126"/>
      <c r="O28" s="128"/>
      <c r="P28" s="125"/>
      <c r="Q28" s="126"/>
      <c r="R28" s="127"/>
      <c r="S28" s="126"/>
      <c r="T28" s="126"/>
      <c r="U28" s="128"/>
      <c r="V28" s="125"/>
      <c r="W28" s="126"/>
      <c r="X28" s="127"/>
      <c r="Y28" s="126"/>
      <c r="Z28" s="126"/>
      <c r="AA28" s="128"/>
      <c r="AB28" s="125"/>
      <c r="AC28" s="126"/>
      <c r="AD28" s="127"/>
      <c r="AE28" s="126"/>
      <c r="AF28" s="126"/>
      <c r="AG28" s="128"/>
      <c r="AH28" s="125"/>
      <c r="AI28" s="126"/>
      <c r="AJ28" s="127"/>
      <c r="AK28" s="126"/>
      <c r="AL28" s="126"/>
      <c r="AM28" s="128"/>
      <c r="AN28" s="125"/>
      <c r="AO28" s="126"/>
      <c r="AP28" s="127"/>
      <c r="AQ28" s="139">
        <v>20</v>
      </c>
      <c r="AS28" s="73">
        <f>D29+J29+M29+P29+S29+V29+Y29+AB29+AE29+AH29+AN29+AK29+G29</f>
        <v>729.40000000000009</v>
      </c>
      <c r="AT28" s="31">
        <f>AU28/AS28</f>
        <v>0</v>
      </c>
      <c r="AU28" s="31">
        <f>AP27+AM27+AJ27+AG27+AD27+AA27+X27+U27+R27+O27+L27+F27+I27</f>
        <v>0</v>
      </c>
    </row>
    <row r="29" spans="1:47" s="17" customFormat="1" ht="24" customHeight="1" thickBot="1" x14ac:dyDescent="0.35">
      <c r="A29" s="17">
        <v>3</v>
      </c>
      <c r="B29" s="39"/>
      <c r="C29" s="124"/>
      <c r="D29" s="140">
        <v>71.099999999999994</v>
      </c>
      <c r="E29" s="141"/>
      <c r="F29" s="127"/>
      <c r="G29" s="143">
        <v>65.599999999999994</v>
      </c>
      <c r="H29" s="141"/>
      <c r="I29" s="144"/>
      <c r="J29" s="140">
        <v>43.2</v>
      </c>
      <c r="K29" s="141"/>
      <c r="L29" s="142"/>
      <c r="M29" s="143">
        <v>65.900000000000006</v>
      </c>
      <c r="N29" s="141"/>
      <c r="O29" s="144"/>
      <c r="P29" s="140">
        <v>71.099999999999994</v>
      </c>
      <c r="Q29" s="141"/>
      <c r="R29" s="142"/>
      <c r="S29" s="143">
        <v>48.6</v>
      </c>
      <c r="T29" s="141"/>
      <c r="U29" s="144"/>
      <c r="V29" s="140">
        <v>71.099999999999994</v>
      </c>
      <c r="W29" s="141"/>
      <c r="X29" s="142"/>
      <c r="Y29" s="143">
        <v>43.3</v>
      </c>
      <c r="Z29" s="141"/>
      <c r="AA29" s="144"/>
      <c r="AB29" s="140">
        <v>43.1</v>
      </c>
      <c r="AC29" s="141"/>
      <c r="AD29" s="142"/>
      <c r="AE29" s="143">
        <v>43.4</v>
      </c>
      <c r="AF29" s="141"/>
      <c r="AG29" s="144"/>
      <c r="AH29" s="140">
        <v>43.3</v>
      </c>
      <c r="AI29" s="141"/>
      <c r="AJ29" s="142"/>
      <c r="AK29" s="143">
        <v>71.099999999999994</v>
      </c>
      <c r="AL29" s="141"/>
      <c r="AM29" s="144"/>
      <c r="AN29" s="140">
        <v>48.6</v>
      </c>
      <c r="AO29" s="141"/>
      <c r="AP29" s="142"/>
      <c r="AQ29" s="139"/>
    </row>
    <row r="30" spans="1:47" s="17" customFormat="1" ht="24" customHeight="1" x14ac:dyDescent="0.3">
      <c r="A30" s="17">
        <v>1</v>
      </c>
      <c r="B30" s="40"/>
      <c r="C30" s="117"/>
      <c r="D30" s="118">
        <v>212</v>
      </c>
      <c r="E30" s="119" t="s">
        <v>1</v>
      </c>
      <c r="F30" s="120">
        <f>D32*F31</f>
        <v>0</v>
      </c>
      <c r="G30" s="121">
        <v>213</v>
      </c>
      <c r="H30" s="119" t="s">
        <v>1</v>
      </c>
      <c r="I30" s="122">
        <f>G32*I31</f>
        <v>0</v>
      </c>
      <c r="J30" s="148">
        <v>214</v>
      </c>
      <c r="K30" s="149" t="s">
        <v>2</v>
      </c>
      <c r="L30" s="150">
        <f>J32*L31</f>
        <v>5918400</v>
      </c>
      <c r="M30" s="121">
        <v>215</v>
      </c>
      <c r="N30" s="119" t="s">
        <v>1</v>
      </c>
      <c r="O30" s="122">
        <f>M32*O31</f>
        <v>0</v>
      </c>
      <c r="P30" s="118">
        <v>216</v>
      </c>
      <c r="Q30" s="119" t="s">
        <v>1</v>
      </c>
      <c r="R30" s="120">
        <f>P32*R31</f>
        <v>0</v>
      </c>
      <c r="S30" s="121">
        <v>217</v>
      </c>
      <c r="T30" s="119" t="s">
        <v>2</v>
      </c>
      <c r="U30" s="122">
        <f>S32*U31</f>
        <v>0</v>
      </c>
      <c r="V30" s="118">
        <v>218</v>
      </c>
      <c r="W30" s="119" t="s">
        <v>1</v>
      </c>
      <c r="X30" s="120">
        <f>V32*X31</f>
        <v>0</v>
      </c>
      <c r="Y30" s="121">
        <v>219</v>
      </c>
      <c r="Z30" s="119" t="s">
        <v>2</v>
      </c>
      <c r="AA30" s="122">
        <f>Y32*AA31</f>
        <v>0</v>
      </c>
      <c r="AB30" s="118">
        <v>220</v>
      </c>
      <c r="AC30" s="119" t="s">
        <v>2</v>
      </c>
      <c r="AD30" s="120">
        <f>AB32*AD31</f>
        <v>0</v>
      </c>
      <c r="AE30" s="121">
        <v>221</v>
      </c>
      <c r="AF30" s="119" t="s">
        <v>2</v>
      </c>
      <c r="AG30" s="122">
        <f>AE32*AG31</f>
        <v>0</v>
      </c>
      <c r="AH30" s="118">
        <v>222</v>
      </c>
      <c r="AI30" s="119" t="s">
        <v>2</v>
      </c>
      <c r="AJ30" s="120">
        <f>AH32*AJ31</f>
        <v>0</v>
      </c>
      <c r="AK30" s="121">
        <v>223</v>
      </c>
      <c r="AL30" s="119" t="s">
        <v>1</v>
      </c>
      <c r="AM30" s="122">
        <f>AK32*AM31</f>
        <v>0</v>
      </c>
      <c r="AN30" s="118">
        <v>224</v>
      </c>
      <c r="AO30" s="119" t="s">
        <v>2</v>
      </c>
      <c r="AP30" s="120">
        <f>AN32*AP31</f>
        <v>0</v>
      </c>
      <c r="AQ30" s="138"/>
    </row>
    <row r="31" spans="1:47" s="17" customFormat="1" ht="24" customHeight="1" x14ac:dyDescent="0.3">
      <c r="A31" s="17">
        <v>2</v>
      </c>
      <c r="B31" s="40">
        <v>2000</v>
      </c>
      <c r="C31" s="124">
        <v>19</v>
      </c>
      <c r="D31" s="125"/>
      <c r="E31" s="126"/>
      <c r="F31" s="127"/>
      <c r="G31" s="126"/>
      <c r="H31" s="126"/>
      <c r="I31" s="128"/>
      <c r="J31" s="151"/>
      <c r="K31" s="152"/>
      <c r="L31" s="153">
        <v>137000</v>
      </c>
      <c r="M31" s="126"/>
      <c r="N31" s="126"/>
      <c r="O31" s="128"/>
      <c r="P31" s="125"/>
      <c r="Q31" s="126"/>
      <c r="R31" s="127"/>
      <c r="S31" s="126"/>
      <c r="T31" s="126"/>
      <c r="U31" s="128"/>
      <c r="V31" s="125"/>
      <c r="W31" s="126"/>
      <c r="X31" s="127"/>
      <c r="Y31" s="126"/>
      <c r="Z31" s="126"/>
      <c r="AA31" s="128"/>
      <c r="AB31" s="125"/>
      <c r="AC31" s="126"/>
      <c r="AD31" s="127"/>
      <c r="AE31" s="126"/>
      <c r="AF31" s="126"/>
      <c r="AG31" s="128"/>
      <c r="AH31" s="125"/>
      <c r="AI31" s="126"/>
      <c r="AJ31" s="127"/>
      <c r="AK31" s="126"/>
      <c r="AL31" s="126"/>
      <c r="AM31" s="128"/>
      <c r="AN31" s="125"/>
      <c r="AO31" s="126"/>
      <c r="AP31" s="127"/>
      <c r="AQ31" s="139">
        <v>19</v>
      </c>
      <c r="AS31" s="73">
        <f>D32+M32+P32+S32+V32+Y32+AB32+AE32+AH32+AN32+AK32+G32+J32</f>
        <v>729.40000000000009</v>
      </c>
      <c r="AT31" s="31">
        <f>AU31/AS31</f>
        <v>8114.0663559089653</v>
      </c>
      <c r="AU31" s="31">
        <f>AP30+AM30+AJ30+AG30+AD30+AA30+X30+U30+R30+O30+F30+I30+L30</f>
        <v>5918400</v>
      </c>
    </row>
    <row r="32" spans="1:47" s="17" customFormat="1" ht="24" customHeight="1" thickBot="1" x14ac:dyDescent="0.35">
      <c r="A32" s="17">
        <v>3</v>
      </c>
      <c r="B32" s="40"/>
      <c r="C32" s="131"/>
      <c r="D32" s="132">
        <v>71.099999999999994</v>
      </c>
      <c r="E32" s="133"/>
      <c r="F32" s="134"/>
      <c r="G32" s="135">
        <v>65.599999999999994</v>
      </c>
      <c r="H32" s="133"/>
      <c r="I32" s="136"/>
      <c r="J32" s="154">
        <v>43.2</v>
      </c>
      <c r="K32" s="155" t="s">
        <v>24</v>
      </c>
      <c r="L32" s="156"/>
      <c r="M32" s="135">
        <v>65.900000000000006</v>
      </c>
      <c r="N32" s="133"/>
      <c r="O32" s="136"/>
      <c r="P32" s="132">
        <v>71.099999999999994</v>
      </c>
      <c r="Q32" s="133"/>
      <c r="R32" s="134"/>
      <c r="S32" s="135">
        <v>48.6</v>
      </c>
      <c r="T32" s="133"/>
      <c r="U32" s="136"/>
      <c r="V32" s="132">
        <v>71.099999999999994</v>
      </c>
      <c r="W32" s="133"/>
      <c r="X32" s="134"/>
      <c r="Y32" s="135">
        <v>43.3</v>
      </c>
      <c r="Z32" s="133"/>
      <c r="AA32" s="136"/>
      <c r="AB32" s="132">
        <v>43.1</v>
      </c>
      <c r="AC32" s="133"/>
      <c r="AD32" s="134"/>
      <c r="AE32" s="135">
        <v>43.4</v>
      </c>
      <c r="AF32" s="133"/>
      <c r="AG32" s="136"/>
      <c r="AH32" s="132">
        <v>43.3</v>
      </c>
      <c r="AI32" s="133"/>
      <c r="AJ32" s="134"/>
      <c r="AK32" s="135">
        <v>71.099999999999994</v>
      </c>
      <c r="AL32" s="133"/>
      <c r="AM32" s="136"/>
      <c r="AN32" s="132">
        <v>48.6</v>
      </c>
      <c r="AO32" s="133"/>
      <c r="AP32" s="134"/>
      <c r="AQ32" s="147"/>
    </row>
    <row r="33" spans="1:47" s="17" customFormat="1" ht="24" customHeight="1" x14ac:dyDescent="0.3">
      <c r="A33" s="17">
        <v>1</v>
      </c>
      <c r="B33" s="40"/>
      <c r="C33" s="117"/>
      <c r="D33" s="118">
        <v>199</v>
      </c>
      <c r="E33" s="119" t="s">
        <v>1</v>
      </c>
      <c r="F33" s="120">
        <f>D35*F34</f>
        <v>0</v>
      </c>
      <c r="G33" s="119">
        <v>200</v>
      </c>
      <c r="H33" s="119" t="s">
        <v>1</v>
      </c>
      <c r="I33" s="122">
        <f>G35*I34</f>
        <v>0</v>
      </c>
      <c r="J33" s="145">
        <v>201</v>
      </c>
      <c r="K33" s="143" t="s">
        <v>2</v>
      </c>
      <c r="L33" s="142">
        <f>J35*L34</f>
        <v>0</v>
      </c>
      <c r="M33" s="121">
        <v>202</v>
      </c>
      <c r="N33" s="119" t="s">
        <v>1</v>
      </c>
      <c r="O33" s="122">
        <f>M35*O34</f>
        <v>0</v>
      </c>
      <c r="P33" s="118">
        <v>203</v>
      </c>
      <c r="Q33" s="119" t="s">
        <v>1</v>
      </c>
      <c r="R33" s="120">
        <f>P35*R34</f>
        <v>0</v>
      </c>
      <c r="S33" s="121">
        <v>204</v>
      </c>
      <c r="T33" s="119" t="s">
        <v>2</v>
      </c>
      <c r="U33" s="122">
        <f>S35*U34</f>
        <v>0</v>
      </c>
      <c r="V33" s="118">
        <v>205</v>
      </c>
      <c r="W33" s="119" t="s">
        <v>1</v>
      </c>
      <c r="X33" s="120">
        <f>V35*X34</f>
        <v>0</v>
      </c>
      <c r="Y33" s="121">
        <v>206</v>
      </c>
      <c r="Z33" s="119" t="s">
        <v>2</v>
      </c>
      <c r="AA33" s="122">
        <f>Y35*AA34</f>
        <v>0</v>
      </c>
      <c r="AB33" s="118">
        <v>207</v>
      </c>
      <c r="AC33" s="119" t="s">
        <v>2</v>
      </c>
      <c r="AD33" s="120">
        <f>AB35*AD34</f>
        <v>0</v>
      </c>
      <c r="AE33" s="121">
        <v>208</v>
      </c>
      <c r="AF33" s="119" t="s">
        <v>2</v>
      </c>
      <c r="AG33" s="122">
        <f>AE35*AG34</f>
        <v>0</v>
      </c>
      <c r="AH33" s="118">
        <v>209</v>
      </c>
      <c r="AI33" s="119" t="s">
        <v>2</v>
      </c>
      <c r="AJ33" s="120">
        <f>AH35*AJ34</f>
        <v>0</v>
      </c>
      <c r="AK33" s="121">
        <v>210</v>
      </c>
      <c r="AL33" s="119" t="s">
        <v>1</v>
      </c>
      <c r="AM33" s="122">
        <f>AK35*AM34</f>
        <v>0</v>
      </c>
      <c r="AN33" s="118">
        <v>211</v>
      </c>
      <c r="AO33" s="119" t="s">
        <v>2</v>
      </c>
      <c r="AP33" s="120">
        <f>AN35*AP34</f>
        <v>0</v>
      </c>
      <c r="AQ33" s="123"/>
    </row>
    <row r="34" spans="1:47" s="17" customFormat="1" ht="24" customHeight="1" x14ac:dyDescent="0.3">
      <c r="A34" s="17">
        <v>2</v>
      </c>
      <c r="B34" s="40">
        <v>5000</v>
      </c>
      <c r="C34" s="124">
        <v>18</v>
      </c>
      <c r="D34" s="125"/>
      <c r="E34" s="126"/>
      <c r="F34" s="127"/>
      <c r="G34" s="126"/>
      <c r="H34" s="126"/>
      <c r="I34" s="128"/>
      <c r="J34" s="125"/>
      <c r="K34" s="126"/>
      <c r="L34" s="127"/>
      <c r="M34" s="126"/>
      <c r="N34" s="126"/>
      <c r="O34" s="128"/>
      <c r="P34" s="125"/>
      <c r="Q34" s="126"/>
      <c r="R34" s="127"/>
      <c r="S34" s="126"/>
      <c r="T34" s="126"/>
      <c r="U34" s="128"/>
      <c r="V34" s="125"/>
      <c r="W34" s="126"/>
      <c r="X34" s="127"/>
      <c r="Y34" s="126"/>
      <c r="Z34" s="126"/>
      <c r="AA34" s="128"/>
      <c r="AB34" s="125"/>
      <c r="AC34" s="126"/>
      <c r="AD34" s="127"/>
      <c r="AE34" s="126"/>
      <c r="AF34" s="126"/>
      <c r="AG34" s="128"/>
      <c r="AH34" s="125"/>
      <c r="AI34" s="126"/>
      <c r="AJ34" s="127"/>
      <c r="AK34" s="126"/>
      <c r="AL34" s="126"/>
      <c r="AM34" s="128"/>
      <c r="AN34" s="125"/>
      <c r="AO34" s="126"/>
      <c r="AP34" s="127"/>
      <c r="AQ34" s="130">
        <v>18</v>
      </c>
      <c r="AS34" s="73">
        <f>D35+J35+M35+P35+S35+V35+Y35+AB35+AE35+AH35+AN35+AK35+G35</f>
        <v>729.40000000000009</v>
      </c>
      <c r="AT34" s="31">
        <f>AU34/AS34</f>
        <v>0</v>
      </c>
      <c r="AU34" s="31">
        <f>AP33+AM33+AJ33+AG33+AD33+AA33+X33+U33+R33+O33+L33+F33+I33</f>
        <v>0</v>
      </c>
    </row>
    <row r="35" spans="1:47" s="17" customFormat="1" ht="24" customHeight="1" x14ac:dyDescent="0.3">
      <c r="A35" s="17">
        <v>3</v>
      </c>
      <c r="B35" s="40"/>
      <c r="C35" s="131"/>
      <c r="D35" s="132">
        <v>71.099999999999994</v>
      </c>
      <c r="E35" s="133"/>
      <c r="F35" s="134"/>
      <c r="G35" s="135">
        <v>65.599999999999994</v>
      </c>
      <c r="H35" s="133"/>
      <c r="I35" s="136"/>
      <c r="J35" s="132">
        <v>43.2</v>
      </c>
      <c r="K35" s="133"/>
      <c r="L35" s="134"/>
      <c r="M35" s="135">
        <v>65.900000000000006</v>
      </c>
      <c r="N35" s="133"/>
      <c r="O35" s="136"/>
      <c r="P35" s="132">
        <v>71.099999999999994</v>
      </c>
      <c r="Q35" s="133"/>
      <c r="R35" s="134"/>
      <c r="S35" s="135">
        <v>48.6</v>
      </c>
      <c r="T35" s="133"/>
      <c r="U35" s="136"/>
      <c r="V35" s="132">
        <v>71.099999999999994</v>
      </c>
      <c r="W35" s="133"/>
      <c r="X35" s="134"/>
      <c r="Y35" s="135">
        <v>43.3</v>
      </c>
      <c r="Z35" s="133"/>
      <c r="AA35" s="136"/>
      <c r="AB35" s="132">
        <v>43.1</v>
      </c>
      <c r="AC35" s="133"/>
      <c r="AD35" s="134"/>
      <c r="AE35" s="135">
        <v>43.4</v>
      </c>
      <c r="AF35" s="133"/>
      <c r="AG35" s="136"/>
      <c r="AH35" s="132">
        <v>43.3</v>
      </c>
      <c r="AI35" s="133"/>
      <c r="AJ35" s="134"/>
      <c r="AK35" s="135">
        <v>71.099999999999994</v>
      </c>
      <c r="AL35" s="133"/>
      <c r="AM35" s="136"/>
      <c r="AN35" s="132">
        <v>48.6</v>
      </c>
      <c r="AO35" s="133"/>
      <c r="AP35" s="134"/>
      <c r="AQ35" s="137"/>
    </row>
    <row r="36" spans="1:47" s="17" customFormat="1" ht="24" customHeight="1" x14ac:dyDescent="0.3">
      <c r="A36" s="17">
        <v>1</v>
      </c>
      <c r="B36" s="39"/>
      <c r="C36" s="124"/>
      <c r="D36" s="145">
        <v>186</v>
      </c>
      <c r="E36" s="143" t="s">
        <v>1</v>
      </c>
      <c r="F36" s="142">
        <f>D38*F37</f>
        <v>0</v>
      </c>
      <c r="G36" s="146">
        <v>187</v>
      </c>
      <c r="H36" s="143" t="s">
        <v>1</v>
      </c>
      <c r="I36" s="144">
        <f>G38*I37</f>
        <v>0</v>
      </c>
      <c r="J36" s="145">
        <v>188</v>
      </c>
      <c r="K36" s="143" t="s">
        <v>2</v>
      </c>
      <c r="L36" s="142">
        <f>J38*L37</f>
        <v>0</v>
      </c>
      <c r="M36" s="146">
        <v>189</v>
      </c>
      <c r="N36" s="143" t="s">
        <v>1</v>
      </c>
      <c r="O36" s="144">
        <f>M38*O37</f>
        <v>0</v>
      </c>
      <c r="P36" s="145">
        <v>190</v>
      </c>
      <c r="Q36" s="143" t="s">
        <v>1</v>
      </c>
      <c r="R36" s="142">
        <f>P38*R37</f>
        <v>0</v>
      </c>
      <c r="S36" s="146">
        <v>191</v>
      </c>
      <c r="T36" s="143" t="s">
        <v>2</v>
      </c>
      <c r="U36" s="144">
        <f>S38*U37</f>
        <v>0</v>
      </c>
      <c r="V36" s="145">
        <v>192</v>
      </c>
      <c r="W36" s="143" t="s">
        <v>1</v>
      </c>
      <c r="X36" s="142">
        <f>V38*X37</f>
        <v>0</v>
      </c>
      <c r="Y36" s="146">
        <v>193</v>
      </c>
      <c r="Z36" s="143" t="s">
        <v>2</v>
      </c>
      <c r="AA36" s="144">
        <f>Y38*AA37</f>
        <v>0</v>
      </c>
      <c r="AB36" s="145">
        <v>194</v>
      </c>
      <c r="AC36" s="143" t="s">
        <v>2</v>
      </c>
      <c r="AD36" s="142">
        <f>AB38*AD37</f>
        <v>0</v>
      </c>
      <c r="AE36" s="146">
        <v>195</v>
      </c>
      <c r="AF36" s="143" t="s">
        <v>2</v>
      </c>
      <c r="AG36" s="144">
        <f>AE38*AG37</f>
        <v>0</v>
      </c>
      <c r="AH36" s="145">
        <v>196</v>
      </c>
      <c r="AI36" s="143" t="s">
        <v>2</v>
      </c>
      <c r="AJ36" s="142">
        <f>AH38*AJ37</f>
        <v>0</v>
      </c>
      <c r="AK36" s="146">
        <v>197</v>
      </c>
      <c r="AL36" s="143" t="s">
        <v>1</v>
      </c>
      <c r="AM36" s="144">
        <f>AK38*AM37</f>
        <v>0</v>
      </c>
      <c r="AN36" s="145">
        <v>198</v>
      </c>
      <c r="AO36" s="143" t="s">
        <v>2</v>
      </c>
      <c r="AP36" s="142">
        <f>AN38*AP37</f>
        <v>0</v>
      </c>
      <c r="AQ36" s="139"/>
    </row>
    <row r="37" spans="1:47" s="17" customFormat="1" ht="24" customHeight="1" x14ac:dyDescent="0.3">
      <c r="A37" s="17">
        <v>2</v>
      </c>
      <c r="B37" s="39"/>
      <c r="C37" s="124">
        <v>17</v>
      </c>
      <c r="D37" s="125"/>
      <c r="E37" s="126"/>
      <c r="F37" s="127"/>
      <c r="G37" s="126"/>
      <c r="H37" s="126"/>
      <c r="I37" s="128"/>
      <c r="J37" s="125"/>
      <c r="K37" s="126"/>
      <c r="L37" s="127"/>
      <c r="M37" s="126"/>
      <c r="N37" s="126"/>
      <c r="O37" s="128"/>
      <c r="P37" s="125"/>
      <c r="Q37" s="126"/>
      <c r="R37" s="127"/>
      <c r="S37" s="126"/>
      <c r="T37" s="126"/>
      <c r="U37" s="128"/>
      <c r="V37" s="125"/>
      <c r="W37" s="126"/>
      <c r="X37" s="127"/>
      <c r="Y37" s="126"/>
      <c r="Z37" s="126"/>
      <c r="AA37" s="128"/>
      <c r="AB37" s="125"/>
      <c r="AC37" s="126"/>
      <c r="AD37" s="127"/>
      <c r="AE37" s="126"/>
      <c r="AF37" s="126"/>
      <c r="AG37" s="128"/>
      <c r="AH37" s="125"/>
      <c r="AI37" s="126"/>
      <c r="AJ37" s="127"/>
      <c r="AK37" s="126"/>
      <c r="AL37" s="126"/>
      <c r="AM37" s="128"/>
      <c r="AN37" s="125"/>
      <c r="AO37" s="126"/>
      <c r="AP37" s="127"/>
      <c r="AQ37" s="139">
        <v>17</v>
      </c>
      <c r="AS37" s="73">
        <f>D38+J38+M38+P38+S38+V38+Y38+AB38+AE38+AH38+AN38+AK38+G38</f>
        <v>729.40000000000009</v>
      </c>
      <c r="AT37" s="31">
        <f>AU37/AS37</f>
        <v>0</v>
      </c>
      <c r="AU37" s="31">
        <f>AP36+AM36+AJ36+AG36+AD36+AA36+X36+U36+R36+O36+L36+F36+I36</f>
        <v>0</v>
      </c>
    </row>
    <row r="38" spans="1:47" s="17" customFormat="1" ht="24" customHeight="1" x14ac:dyDescent="0.3">
      <c r="A38" s="17">
        <v>3</v>
      </c>
      <c r="B38" s="39"/>
      <c r="C38" s="131"/>
      <c r="D38" s="132">
        <v>71.099999999999994</v>
      </c>
      <c r="E38" s="133"/>
      <c r="F38" s="134"/>
      <c r="G38" s="135">
        <v>65.599999999999994</v>
      </c>
      <c r="H38" s="133"/>
      <c r="I38" s="136"/>
      <c r="J38" s="132">
        <v>43.2</v>
      </c>
      <c r="K38" s="133"/>
      <c r="L38" s="134"/>
      <c r="M38" s="135">
        <v>65.900000000000006</v>
      </c>
      <c r="N38" s="133"/>
      <c r="O38" s="136"/>
      <c r="P38" s="132">
        <v>71.099999999999994</v>
      </c>
      <c r="Q38" s="133"/>
      <c r="R38" s="134"/>
      <c r="S38" s="135">
        <v>48.6</v>
      </c>
      <c r="T38" s="133"/>
      <c r="U38" s="136"/>
      <c r="V38" s="132">
        <v>71.099999999999994</v>
      </c>
      <c r="W38" s="133"/>
      <c r="X38" s="134"/>
      <c r="Y38" s="135">
        <v>43.3</v>
      </c>
      <c r="Z38" s="133"/>
      <c r="AA38" s="136"/>
      <c r="AB38" s="132">
        <v>43.1</v>
      </c>
      <c r="AC38" s="133"/>
      <c r="AD38" s="134"/>
      <c r="AE38" s="135">
        <v>43.4</v>
      </c>
      <c r="AF38" s="133"/>
      <c r="AG38" s="136"/>
      <c r="AH38" s="132">
        <v>43.3</v>
      </c>
      <c r="AI38" s="133"/>
      <c r="AJ38" s="134"/>
      <c r="AK38" s="135">
        <v>71.099999999999994</v>
      </c>
      <c r="AL38" s="133"/>
      <c r="AM38" s="136"/>
      <c r="AN38" s="132">
        <v>48.6</v>
      </c>
      <c r="AO38" s="133"/>
      <c r="AP38" s="134"/>
      <c r="AQ38" s="147"/>
    </row>
    <row r="39" spans="1:47" s="17" customFormat="1" ht="24" customHeight="1" x14ac:dyDescent="0.3">
      <c r="A39" s="17">
        <v>1</v>
      </c>
      <c r="B39" s="39"/>
      <c r="C39" s="117"/>
      <c r="D39" s="118">
        <v>173</v>
      </c>
      <c r="E39" s="119" t="s">
        <v>1</v>
      </c>
      <c r="F39" s="120">
        <f>D41*F40</f>
        <v>0</v>
      </c>
      <c r="G39" s="121">
        <v>174</v>
      </c>
      <c r="H39" s="119" t="s">
        <v>1</v>
      </c>
      <c r="I39" s="122">
        <f>G41*I40</f>
        <v>0</v>
      </c>
      <c r="J39" s="118">
        <v>175</v>
      </c>
      <c r="K39" s="119" t="s">
        <v>2</v>
      </c>
      <c r="L39" s="120">
        <f>J41*L40</f>
        <v>0</v>
      </c>
      <c r="M39" s="121">
        <v>176</v>
      </c>
      <c r="N39" s="119" t="s">
        <v>1</v>
      </c>
      <c r="O39" s="122">
        <f>M41*O40</f>
        <v>0</v>
      </c>
      <c r="P39" s="118">
        <v>177</v>
      </c>
      <c r="Q39" s="119" t="s">
        <v>1</v>
      </c>
      <c r="R39" s="120">
        <f>P41*R40</f>
        <v>0</v>
      </c>
      <c r="S39" s="121">
        <v>178</v>
      </c>
      <c r="T39" s="119" t="s">
        <v>2</v>
      </c>
      <c r="U39" s="122">
        <f>S41*U40</f>
        <v>0</v>
      </c>
      <c r="V39" s="118">
        <v>179</v>
      </c>
      <c r="W39" s="119" t="s">
        <v>1</v>
      </c>
      <c r="X39" s="120">
        <f>V41*X40</f>
        <v>0</v>
      </c>
      <c r="Y39" s="121">
        <v>180</v>
      </c>
      <c r="Z39" s="119" t="s">
        <v>2</v>
      </c>
      <c r="AA39" s="122">
        <f>Y41*AA40</f>
        <v>0</v>
      </c>
      <c r="AB39" s="118">
        <v>181</v>
      </c>
      <c r="AC39" s="119" t="s">
        <v>2</v>
      </c>
      <c r="AD39" s="120">
        <f>AB41*AD40</f>
        <v>0</v>
      </c>
      <c r="AE39" s="121">
        <v>182</v>
      </c>
      <c r="AF39" s="119" t="s">
        <v>2</v>
      </c>
      <c r="AG39" s="122">
        <f>AE41*AG40</f>
        <v>0</v>
      </c>
      <c r="AH39" s="118">
        <v>183</v>
      </c>
      <c r="AI39" s="119" t="s">
        <v>2</v>
      </c>
      <c r="AJ39" s="120">
        <f>AH41*AJ40</f>
        <v>0</v>
      </c>
      <c r="AK39" s="121">
        <v>184</v>
      </c>
      <c r="AL39" s="119" t="s">
        <v>1</v>
      </c>
      <c r="AM39" s="122">
        <f>AK41*AM40</f>
        <v>0</v>
      </c>
      <c r="AN39" s="118">
        <v>185</v>
      </c>
      <c r="AO39" s="119" t="s">
        <v>2</v>
      </c>
      <c r="AP39" s="120">
        <f>AN41*AP40</f>
        <v>0</v>
      </c>
      <c r="AQ39" s="138"/>
    </row>
    <row r="40" spans="1:47" s="17" customFormat="1" ht="24" customHeight="1" x14ac:dyDescent="0.3">
      <c r="A40" s="17">
        <v>2</v>
      </c>
      <c r="B40" s="39"/>
      <c r="C40" s="124">
        <v>16</v>
      </c>
      <c r="D40" s="125"/>
      <c r="E40" s="126"/>
      <c r="F40" s="127"/>
      <c r="G40" s="126"/>
      <c r="H40" s="126"/>
      <c r="I40" s="128"/>
      <c r="J40" s="125"/>
      <c r="K40" s="126"/>
      <c r="L40" s="127"/>
      <c r="M40" s="126"/>
      <c r="N40" s="126"/>
      <c r="O40" s="128"/>
      <c r="P40" s="125"/>
      <c r="Q40" s="126"/>
      <c r="R40" s="127"/>
      <c r="S40" s="126"/>
      <c r="T40" s="126"/>
      <c r="U40" s="128"/>
      <c r="V40" s="125"/>
      <c r="W40" s="126"/>
      <c r="X40" s="127"/>
      <c r="Y40" s="126"/>
      <c r="Z40" s="126"/>
      <c r="AA40" s="128"/>
      <c r="AB40" s="125"/>
      <c r="AC40" s="126"/>
      <c r="AD40" s="127"/>
      <c r="AE40" s="126"/>
      <c r="AF40" s="126"/>
      <c r="AG40" s="128"/>
      <c r="AH40" s="125"/>
      <c r="AI40" s="126"/>
      <c r="AJ40" s="127"/>
      <c r="AK40" s="126"/>
      <c r="AL40" s="126"/>
      <c r="AM40" s="128"/>
      <c r="AN40" s="125"/>
      <c r="AO40" s="126"/>
      <c r="AP40" s="127"/>
      <c r="AQ40" s="139">
        <v>16</v>
      </c>
      <c r="AS40" s="73">
        <f>D41+J41+M41+P41+S41+V41+Y41+AB41+AE41+AH41+AN41+AK41+G41</f>
        <v>729.40000000000009</v>
      </c>
      <c r="AT40" s="31">
        <f>AU40/AS40</f>
        <v>0</v>
      </c>
      <c r="AU40" s="31">
        <f>AP39+AM39+AJ39+AG39+AD39+AA39+X39+U39+R39+O39+L39+F39+I39</f>
        <v>0</v>
      </c>
    </row>
    <row r="41" spans="1:47" s="17" customFormat="1" ht="24" customHeight="1" x14ac:dyDescent="0.3">
      <c r="A41" s="17">
        <v>3</v>
      </c>
      <c r="B41" s="39"/>
      <c r="C41" s="131"/>
      <c r="D41" s="132">
        <v>71.099999999999994</v>
      </c>
      <c r="E41" s="133"/>
      <c r="F41" s="134"/>
      <c r="G41" s="135">
        <v>65.599999999999994</v>
      </c>
      <c r="H41" s="133"/>
      <c r="I41" s="136"/>
      <c r="J41" s="132">
        <v>43.2</v>
      </c>
      <c r="K41" s="133"/>
      <c r="L41" s="134"/>
      <c r="M41" s="135">
        <v>65.900000000000006</v>
      </c>
      <c r="N41" s="133"/>
      <c r="O41" s="136"/>
      <c r="P41" s="132">
        <v>71.099999999999994</v>
      </c>
      <c r="Q41" s="133"/>
      <c r="R41" s="134"/>
      <c r="S41" s="135">
        <v>48.6</v>
      </c>
      <c r="T41" s="133"/>
      <c r="U41" s="136"/>
      <c r="V41" s="132">
        <v>71.099999999999994</v>
      </c>
      <c r="W41" s="133"/>
      <c r="X41" s="134"/>
      <c r="Y41" s="135">
        <v>43.3</v>
      </c>
      <c r="Z41" s="133"/>
      <c r="AA41" s="136"/>
      <c r="AB41" s="132">
        <v>43.1</v>
      </c>
      <c r="AC41" s="133"/>
      <c r="AD41" s="134"/>
      <c r="AE41" s="135">
        <v>43.4</v>
      </c>
      <c r="AF41" s="133"/>
      <c r="AG41" s="136"/>
      <c r="AH41" s="132">
        <v>43.3</v>
      </c>
      <c r="AI41" s="133"/>
      <c r="AJ41" s="134"/>
      <c r="AK41" s="135">
        <v>71.099999999999994</v>
      </c>
      <c r="AL41" s="133"/>
      <c r="AM41" s="136"/>
      <c r="AN41" s="132">
        <v>48.6</v>
      </c>
      <c r="AO41" s="133"/>
      <c r="AP41" s="134"/>
      <c r="AQ41" s="147"/>
      <c r="AU41" s="31"/>
    </row>
    <row r="42" spans="1:47" s="17" customFormat="1" ht="24" customHeight="1" x14ac:dyDescent="0.3">
      <c r="A42" s="17">
        <v>1</v>
      </c>
      <c r="B42" s="39"/>
      <c r="C42" s="117"/>
      <c r="D42" s="118">
        <v>160</v>
      </c>
      <c r="E42" s="119" t="s">
        <v>1</v>
      </c>
      <c r="F42" s="120">
        <f>D44*F43</f>
        <v>0</v>
      </c>
      <c r="G42" s="121">
        <v>161</v>
      </c>
      <c r="H42" s="119" t="s">
        <v>1</v>
      </c>
      <c r="I42" s="122">
        <f>G44*I43</f>
        <v>0</v>
      </c>
      <c r="J42" s="118">
        <v>162</v>
      </c>
      <c r="K42" s="119" t="s">
        <v>2</v>
      </c>
      <c r="L42" s="120">
        <f>J44*L43</f>
        <v>0</v>
      </c>
      <c r="M42" s="121">
        <v>163</v>
      </c>
      <c r="N42" s="119" t="s">
        <v>1</v>
      </c>
      <c r="O42" s="122">
        <f>M44*O43</f>
        <v>0</v>
      </c>
      <c r="P42" s="118">
        <v>164</v>
      </c>
      <c r="Q42" s="119" t="s">
        <v>1</v>
      </c>
      <c r="R42" s="120">
        <f>P44*R43</f>
        <v>0</v>
      </c>
      <c r="S42" s="121">
        <v>165</v>
      </c>
      <c r="T42" s="119" t="s">
        <v>2</v>
      </c>
      <c r="U42" s="122">
        <f>S44*U43</f>
        <v>0</v>
      </c>
      <c r="V42" s="118">
        <v>166</v>
      </c>
      <c r="W42" s="119" t="s">
        <v>1</v>
      </c>
      <c r="X42" s="120">
        <f>V44*X43</f>
        <v>0</v>
      </c>
      <c r="Y42" s="121">
        <v>167</v>
      </c>
      <c r="Z42" s="119" t="s">
        <v>2</v>
      </c>
      <c r="AA42" s="122">
        <f>Y44*AA43</f>
        <v>0</v>
      </c>
      <c r="AB42" s="118">
        <v>168</v>
      </c>
      <c r="AC42" s="119" t="s">
        <v>2</v>
      </c>
      <c r="AD42" s="120">
        <f>AB44*AD43</f>
        <v>0</v>
      </c>
      <c r="AE42" s="121">
        <v>169</v>
      </c>
      <c r="AF42" s="119" t="s">
        <v>2</v>
      </c>
      <c r="AG42" s="122">
        <f>AE44*AG43</f>
        <v>0</v>
      </c>
      <c r="AH42" s="118">
        <v>170</v>
      </c>
      <c r="AI42" s="119" t="s">
        <v>2</v>
      </c>
      <c r="AJ42" s="120">
        <f>AH44*AJ43</f>
        <v>0</v>
      </c>
      <c r="AK42" s="121">
        <v>171</v>
      </c>
      <c r="AL42" s="119" t="s">
        <v>1</v>
      </c>
      <c r="AM42" s="122">
        <f>AK44*AM43</f>
        <v>0</v>
      </c>
      <c r="AN42" s="118">
        <v>172</v>
      </c>
      <c r="AO42" s="119" t="s">
        <v>2</v>
      </c>
      <c r="AP42" s="120">
        <f>AN44*AP43</f>
        <v>0</v>
      </c>
      <c r="AQ42" s="138"/>
    </row>
    <row r="43" spans="1:47" s="17" customFormat="1" ht="24" customHeight="1" x14ac:dyDescent="0.3">
      <c r="A43" s="17">
        <v>2</v>
      </c>
      <c r="B43" s="39"/>
      <c r="C43" s="124">
        <v>15</v>
      </c>
      <c r="D43" s="125"/>
      <c r="E43" s="126"/>
      <c r="F43" s="127"/>
      <c r="G43" s="126"/>
      <c r="H43" s="126"/>
      <c r="I43" s="128"/>
      <c r="J43" s="125"/>
      <c r="K43" s="126"/>
      <c r="L43" s="127"/>
      <c r="M43" s="126"/>
      <c r="N43" s="126"/>
      <c r="O43" s="128"/>
      <c r="P43" s="125"/>
      <c r="Q43" s="126"/>
      <c r="R43" s="127"/>
      <c r="S43" s="126"/>
      <c r="T43" s="126"/>
      <c r="U43" s="128"/>
      <c r="V43" s="125"/>
      <c r="W43" s="126"/>
      <c r="X43" s="127"/>
      <c r="Y43" s="126"/>
      <c r="Z43" s="126"/>
      <c r="AA43" s="128"/>
      <c r="AB43" s="125"/>
      <c r="AC43" s="126"/>
      <c r="AD43" s="127"/>
      <c r="AE43" s="126"/>
      <c r="AF43" s="126"/>
      <c r="AG43" s="128"/>
      <c r="AH43" s="125"/>
      <c r="AI43" s="126"/>
      <c r="AJ43" s="127"/>
      <c r="AK43" s="126"/>
      <c r="AL43" s="126"/>
      <c r="AM43" s="128"/>
      <c r="AN43" s="125"/>
      <c r="AO43" s="126"/>
      <c r="AP43" s="127"/>
      <c r="AQ43" s="139">
        <v>15</v>
      </c>
      <c r="AS43" s="73">
        <f>D44+J44+M44+P44+S44+V44+Y44+AB44+AE44+AH44+AN44+AK44+G44</f>
        <v>729.40000000000009</v>
      </c>
      <c r="AT43" s="31">
        <f>AU43/AS43</f>
        <v>0</v>
      </c>
      <c r="AU43" s="31">
        <f>AP42+AM42+AJ42+AG42+AD42+AA42+X42+U42+R42+O42+L42+F42+I42</f>
        <v>0</v>
      </c>
    </row>
    <row r="44" spans="1:47" s="17" customFormat="1" ht="24" customHeight="1" x14ac:dyDescent="0.3">
      <c r="A44" s="17">
        <v>3</v>
      </c>
      <c r="B44" s="39"/>
      <c r="C44" s="131"/>
      <c r="D44" s="132">
        <v>71.099999999999994</v>
      </c>
      <c r="E44" s="133"/>
      <c r="F44" s="134"/>
      <c r="G44" s="135">
        <v>65.599999999999994</v>
      </c>
      <c r="H44" s="133"/>
      <c r="I44" s="136"/>
      <c r="J44" s="132">
        <v>43.2</v>
      </c>
      <c r="K44" s="133"/>
      <c r="L44" s="134"/>
      <c r="M44" s="135">
        <v>65.900000000000006</v>
      </c>
      <c r="N44" s="133"/>
      <c r="O44" s="136"/>
      <c r="P44" s="132">
        <v>71.099999999999994</v>
      </c>
      <c r="Q44" s="133"/>
      <c r="R44" s="134"/>
      <c r="S44" s="135">
        <v>48.6</v>
      </c>
      <c r="T44" s="133"/>
      <c r="U44" s="136"/>
      <c r="V44" s="132">
        <v>71.099999999999994</v>
      </c>
      <c r="W44" s="133"/>
      <c r="X44" s="134"/>
      <c r="Y44" s="135">
        <v>43.3</v>
      </c>
      <c r="Z44" s="133"/>
      <c r="AA44" s="136"/>
      <c r="AB44" s="132">
        <v>43.1</v>
      </c>
      <c r="AC44" s="133"/>
      <c r="AD44" s="134"/>
      <c r="AE44" s="135">
        <v>43.4</v>
      </c>
      <c r="AF44" s="133"/>
      <c r="AG44" s="136"/>
      <c r="AH44" s="132">
        <v>43.3</v>
      </c>
      <c r="AI44" s="133"/>
      <c r="AJ44" s="134"/>
      <c r="AK44" s="135">
        <v>71.099999999999994</v>
      </c>
      <c r="AL44" s="133"/>
      <c r="AM44" s="136"/>
      <c r="AN44" s="132">
        <v>48.6</v>
      </c>
      <c r="AO44" s="133"/>
      <c r="AP44" s="134"/>
      <c r="AQ44" s="147"/>
    </row>
    <row r="45" spans="1:47" s="17" customFormat="1" ht="24" customHeight="1" x14ac:dyDescent="0.3">
      <c r="A45" s="17">
        <v>1</v>
      </c>
      <c r="B45" s="39"/>
      <c r="C45" s="117"/>
      <c r="D45" s="118">
        <v>147</v>
      </c>
      <c r="E45" s="119" t="s">
        <v>1</v>
      </c>
      <c r="F45" s="120">
        <f>D47*F46</f>
        <v>0</v>
      </c>
      <c r="G45" s="121">
        <v>148</v>
      </c>
      <c r="H45" s="119" t="s">
        <v>1</v>
      </c>
      <c r="I45" s="122">
        <f>G47*I46</f>
        <v>0</v>
      </c>
      <c r="J45" s="118">
        <v>149</v>
      </c>
      <c r="K45" s="119" t="s">
        <v>2</v>
      </c>
      <c r="L45" s="120">
        <f>J47*L46</f>
        <v>0</v>
      </c>
      <c r="M45" s="121">
        <v>150</v>
      </c>
      <c r="N45" s="119" t="s">
        <v>1</v>
      </c>
      <c r="O45" s="122">
        <f>M47*O46</f>
        <v>0</v>
      </c>
      <c r="P45" s="118">
        <v>151</v>
      </c>
      <c r="Q45" s="119" t="s">
        <v>1</v>
      </c>
      <c r="R45" s="120">
        <f>P47*R46</f>
        <v>0</v>
      </c>
      <c r="S45" s="121">
        <v>152</v>
      </c>
      <c r="T45" s="119" t="s">
        <v>2</v>
      </c>
      <c r="U45" s="122">
        <f>S47*U46</f>
        <v>0</v>
      </c>
      <c r="V45" s="118">
        <v>153</v>
      </c>
      <c r="W45" s="119" t="s">
        <v>1</v>
      </c>
      <c r="X45" s="120">
        <f>V47*X46</f>
        <v>0</v>
      </c>
      <c r="Y45" s="121">
        <v>154</v>
      </c>
      <c r="Z45" s="119" t="s">
        <v>2</v>
      </c>
      <c r="AA45" s="122">
        <f>Y47*AA46</f>
        <v>0</v>
      </c>
      <c r="AB45" s="118">
        <v>155</v>
      </c>
      <c r="AC45" s="119" t="s">
        <v>2</v>
      </c>
      <c r="AD45" s="120">
        <f>AB47*AD46</f>
        <v>0</v>
      </c>
      <c r="AE45" s="121">
        <v>156</v>
      </c>
      <c r="AF45" s="119" t="s">
        <v>2</v>
      </c>
      <c r="AG45" s="122">
        <f>AE47*AG46</f>
        <v>0</v>
      </c>
      <c r="AH45" s="118">
        <v>157</v>
      </c>
      <c r="AI45" s="119" t="s">
        <v>2</v>
      </c>
      <c r="AJ45" s="120">
        <f>AH47*AJ46</f>
        <v>0</v>
      </c>
      <c r="AK45" s="121">
        <v>158</v>
      </c>
      <c r="AL45" s="119" t="s">
        <v>1</v>
      </c>
      <c r="AM45" s="122">
        <f>AK47*AM46</f>
        <v>0</v>
      </c>
      <c r="AN45" s="118">
        <v>159</v>
      </c>
      <c r="AO45" s="119" t="s">
        <v>2</v>
      </c>
      <c r="AP45" s="120">
        <f>AN47*AP46</f>
        <v>0</v>
      </c>
      <c r="AQ45" s="138"/>
    </row>
    <row r="46" spans="1:47" s="17" customFormat="1" ht="24" customHeight="1" x14ac:dyDescent="0.3">
      <c r="A46" s="17">
        <v>2</v>
      </c>
      <c r="B46" s="39"/>
      <c r="C46" s="124">
        <v>14</v>
      </c>
      <c r="D46" s="125"/>
      <c r="E46" s="126"/>
      <c r="F46" s="127"/>
      <c r="G46" s="126"/>
      <c r="H46" s="126"/>
      <c r="I46" s="128"/>
      <c r="J46" s="125"/>
      <c r="K46" s="126"/>
      <c r="L46" s="127"/>
      <c r="M46" s="126"/>
      <c r="N46" s="126"/>
      <c r="O46" s="128"/>
      <c r="P46" s="125"/>
      <c r="Q46" s="126"/>
      <c r="R46" s="127"/>
      <c r="S46" s="126"/>
      <c r="T46" s="126"/>
      <c r="U46" s="128"/>
      <c r="V46" s="125"/>
      <c r="W46" s="126"/>
      <c r="X46" s="127"/>
      <c r="Y46" s="126"/>
      <c r="Z46" s="126"/>
      <c r="AA46" s="128"/>
      <c r="AB46" s="125"/>
      <c r="AC46" s="126"/>
      <c r="AD46" s="127"/>
      <c r="AE46" s="126"/>
      <c r="AF46" s="126"/>
      <c r="AG46" s="128"/>
      <c r="AH46" s="125"/>
      <c r="AI46" s="126"/>
      <c r="AJ46" s="127"/>
      <c r="AK46" s="126"/>
      <c r="AL46" s="126"/>
      <c r="AM46" s="128"/>
      <c r="AN46" s="125"/>
      <c r="AO46" s="126"/>
      <c r="AP46" s="127"/>
      <c r="AQ46" s="139">
        <v>14</v>
      </c>
      <c r="AS46" s="73">
        <f>D47+J47+M47+P47+S47+V47+Y47+AB47+AE47+AH47+AN47+AK47+G47</f>
        <v>729.40000000000009</v>
      </c>
      <c r="AT46" s="31">
        <f>AU46/AS46</f>
        <v>0</v>
      </c>
      <c r="AU46" s="31">
        <f>AP45+AM45+AJ45+AG45+AD45+AA45+X45+U45+R45+O45+L45+F45+I45</f>
        <v>0</v>
      </c>
    </row>
    <row r="47" spans="1:47" s="17" customFormat="1" ht="24" customHeight="1" thickBot="1" x14ac:dyDescent="0.35">
      <c r="A47" s="17">
        <v>3</v>
      </c>
      <c r="B47" s="39"/>
      <c r="C47" s="124"/>
      <c r="D47" s="140">
        <v>71.099999999999994</v>
      </c>
      <c r="E47" s="141"/>
      <c r="F47" s="142"/>
      <c r="G47" s="143">
        <v>65.599999999999994</v>
      </c>
      <c r="H47" s="141"/>
      <c r="I47" s="144"/>
      <c r="J47" s="140">
        <v>43.2</v>
      </c>
      <c r="K47" s="141"/>
      <c r="L47" s="142"/>
      <c r="M47" s="143">
        <v>65.900000000000006</v>
      </c>
      <c r="N47" s="141"/>
      <c r="O47" s="144"/>
      <c r="P47" s="140">
        <v>71.099999999999994</v>
      </c>
      <c r="Q47" s="141"/>
      <c r="R47" s="142"/>
      <c r="S47" s="143">
        <v>48.6</v>
      </c>
      <c r="T47" s="141"/>
      <c r="U47" s="144"/>
      <c r="V47" s="140">
        <v>71.099999999999994</v>
      </c>
      <c r="W47" s="141"/>
      <c r="X47" s="142"/>
      <c r="Y47" s="143">
        <v>43.3</v>
      </c>
      <c r="Z47" s="141"/>
      <c r="AA47" s="144"/>
      <c r="AB47" s="140">
        <v>43.1</v>
      </c>
      <c r="AC47" s="141"/>
      <c r="AD47" s="142"/>
      <c r="AE47" s="143">
        <v>43.4</v>
      </c>
      <c r="AF47" s="141"/>
      <c r="AG47" s="144"/>
      <c r="AH47" s="140">
        <v>43.3</v>
      </c>
      <c r="AI47" s="141"/>
      <c r="AJ47" s="142"/>
      <c r="AK47" s="143">
        <v>71.099999999999994</v>
      </c>
      <c r="AL47" s="141"/>
      <c r="AM47" s="144"/>
      <c r="AN47" s="140">
        <v>48.6</v>
      </c>
      <c r="AO47" s="141"/>
      <c r="AP47" s="142"/>
      <c r="AQ47" s="139"/>
    </row>
    <row r="48" spans="1:47" s="17" customFormat="1" ht="24" customHeight="1" x14ac:dyDescent="0.3">
      <c r="A48" s="17">
        <v>1</v>
      </c>
      <c r="B48" s="40"/>
      <c r="C48" s="117"/>
      <c r="D48" s="118">
        <v>134</v>
      </c>
      <c r="E48" s="119" t="s">
        <v>1</v>
      </c>
      <c r="F48" s="120">
        <f>D50*F49</f>
        <v>0</v>
      </c>
      <c r="G48" s="121">
        <v>135</v>
      </c>
      <c r="H48" s="119" t="s">
        <v>1</v>
      </c>
      <c r="I48" s="122">
        <f>G50*I49</f>
        <v>0</v>
      </c>
      <c r="J48" s="118">
        <v>136</v>
      </c>
      <c r="K48" s="119" t="s">
        <v>2</v>
      </c>
      <c r="L48" s="120">
        <f>J50*L49</f>
        <v>0</v>
      </c>
      <c r="M48" s="121">
        <v>137</v>
      </c>
      <c r="N48" s="119" t="s">
        <v>1</v>
      </c>
      <c r="O48" s="122">
        <f>M50*O49</f>
        <v>0</v>
      </c>
      <c r="P48" s="118">
        <v>138</v>
      </c>
      <c r="Q48" s="119" t="s">
        <v>1</v>
      </c>
      <c r="R48" s="122">
        <f>P50*R49</f>
        <v>0</v>
      </c>
      <c r="S48" s="157">
        <v>139</v>
      </c>
      <c r="T48" s="158" t="s">
        <v>2</v>
      </c>
      <c r="U48" s="159">
        <f>S50*U49</f>
        <v>6172200</v>
      </c>
      <c r="V48" s="121">
        <v>140</v>
      </c>
      <c r="W48" s="119" t="s">
        <v>1</v>
      </c>
      <c r="X48" s="120">
        <f>V50*X49</f>
        <v>0</v>
      </c>
      <c r="Y48" s="121">
        <v>141</v>
      </c>
      <c r="Z48" s="119" t="s">
        <v>2</v>
      </c>
      <c r="AA48" s="122">
        <f>Y50*AA49</f>
        <v>0</v>
      </c>
      <c r="AB48" s="118">
        <v>142</v>
      </c>
      <c r="AC48" s="119" t="s">
        <v>2</v>
      </c>
      <c r="AD48" s="120">
        <f>AB50*AD49</f>
        <v>0</v>
      </c>
      <c r="AE48" s="121">
        <v>143</v>
      </c>
      <c r="AF48" s="119" t="s">
        <v>2</v>
      </c>
      <c r="AG48" s="122">
        <f>AE50*AG49</f>
        <v>0</v>
      </c>
      <c r="AH48" s="118">
        <v>144</v>
      </c>
      <c r="AI48" s="119" t="s">
        <v>2</v>
      </c>
      <c r="AJ48" s="120">
        <f>AH50*AJ49</f>
        <v>0</v>
      </c>
      <c r="AK48" s="121">
        <v>145</v>
      </c>
      <c r="AL48" s="119" t="s">
        <v>1</v>
      </c>
      <c r="AM48" s="122">
        <f>AK50*AM49</f>
        <v>0</v>
      </c>
      <c r="AN48" s="118">
        <v>146</v>
      </c>
      <c r="AO48" s="119" t="s">
        <v>2</v>
      </c>
      <c r="AP48" s="120">
        <f>AN50*AP49</f>
        <v>0</v>
      </c>
      <c r="AQ48" s="138"/>
    </row>
    <row r="49" spans="1:47" s="17" customFormat="1" ht="24" customHeight="1" x14ac:dyDescent="0.3">
      <c r="A49" s="17">
        <v>2</v>
      </c>
      <c r="B49" s="40">
        <v>2000</v>
      </c>
      <c r="C49" s="124">
        <v>13</v>
      </c>
      <c r="D49" s="125"/>
      <c r="E49" s="126"/>
      <c r="F49" s="127"/>
      <c r="G49" s="126"/>
      <c r="H49" s="126"/>
      <c r="I49" s="128"/>
      <c r="J49" s="125"/>
      <c r="K49" s="126"/>
      <c r="L49" s="127"/>
      <c r="M49" s="126"/>
      <c r="N49" s="126"/>
      <c r="O49" s="128"/>
      <c r="P49" s="125"/>
      <c r="Q49" s="126"/>
      <c r="R49" s="128"/>
      <c r="S49" s="160"/>
      <c r="T49" s="161"/>
      <c r="U49" s="162">
        <v>127000</v>
      </c>
      <c r="V49" s="126"/>
      <c r="W49" s="126"/>
      <c r="X49" s="127"/>
      <c r="Y49" s="126"/>
      <c r="Z49" s="126"/>
      <c r="AA49" s="128"/>
      <c r="AB49" s="125"/>
      <c r="AC49" s="126"/>
      <c r="AD49" s="127"/>
      <c r="AE49" s="126"/>
      <c r="AF49" s="126"/>
      <c r="AG49" s="128"/>
      <c r="AH49" s="125"/>
      <c r="AI49" s="126"/>
      <c r="AJ49" s="127"/>
      <c r="AK49" s="126"/>
      <c r="AL49" s="126"/>
      <c r="AM49" s="128"/>
      <c r="AN49" s="125"/>
      <c r="AO49" s="126"/>
      <c r="AP49" s="127"/>
      <c r="AQ49" s="139">
        <v>13</v>
      </c>
      <c r="AS49" s="73">
        <f>D50+J50+M50+P50+S50+V50+Y50+AB50+AE50+AH50+AN50+AK50+G50</f>
        <v>729.40000000000009</v>
      </c>
      <c r="AT49" s="31">
        <f>AU49/AS49</f>
        <v>8462.0235810254999</v>
      </c>
      <c r="AU49" s="31">
        <f>AP48+AM48+AJ48+AG48+AD48+AA48+X48+U48+R48+O48+L48+F48+I48</f>
        <v>6172200</v>
      </c>
    </row>
    <row r="50" spans="1:47" s="17" customFormat="1" ht="24" customHeight="1" thickBot="1" x14ac:dyDescent="0.35">
      <c r="A50" s="17">
        <v>3</v>
      </c>
      <c r="B50" s="40"/>
      <c r="C50" s="124"/>
      <c r="D50" s="140">
        <v>71.099999999999994</v>
      </c>
      <c r="E50" s="141"/>
      <c r="F50" s="142"/>
      <c r="G50" s="143">
        <v>65.599999999999994</v>
      </c>
      <c r="H50" s="141"/>
      <c r="I50" s="144"/>
      <c r="J50" s="140">
        <v>43.2</v>
      </c>
      <c r="K50" s="141"/>
      <c r="L50" s="142"/>
      <c r="M50" s="143">
        <v>65.900000000000006</v>
      </c>
      <c r="N50" s="141"/>
      <c r="O50" s="144"/>
      <c r="P50" s="140">
        <v>71.099999999999994</v>
      </c>
      <c r="Q50" s="141"/>
      <c r="R50" s="144"/>
      <c r="S50" s="178">
        <v>48.6</v>
      </c>
      <c r="T50" s="176" t="s">
        <v>25</v>
      </c>
      <c r="U50" s="179"/>
      <c r="V50" s="143">
        <v>71.099999999999994</v>
      </c>
      <c r="W50" s="141"/>
      <c r="X50" s="142"/>
      <c r="Y50" s="143">
        <v>43.3</v>
      </c>
      <c r="Z50" s="141"/>
      <c r="AA50" s="144"/>
      <c r="AB50" s="140">
        <v>43.1</v>
      </c>
      <c r="AC50" s="141"/>
      <c r="AD50" s="142"/>
      <c r="AE50" s="143">
        <v>43.4</v>
      </c>
      <c r="AF50" s="141"/>
      <c r="AG50" s="144"/>
      <c r="AH50" s="140">
        <v>43.3</v>
      </c>
      <c r="AI50" s="141"/>
      <c r="AJ50" s="142"/>
      <c r="AK50" s="143">
        <v>71.099999999999994</v>
      </c>
      <c r="AL50" s="141"/>
      <c r="AM50" s="144"/>
      <c r="AN50" s="140">
        <v>48.6</v>
      </c>
      <c r="AO50" s="141"/>
      <c r="AP50" s="142"/>
      <c r="AQ50" s="147"/>
    </row>
    <row r="51" spans="1:47" s="17" customFormat="1" ht="24" customHeight="1" x14ac:dyDescent="0.3">
      <c r="A51" s="17">
        <v>1</v>
      </c>
      <c r="B51" s="40"/>
      <c r="C51" s="117"/>
      <c r="D51" s="163">
        <v>125</v>
      </c>
      <c r="E51" s="164" t="s">
        <v>1</v>
      </c>
      <c r="F51" s="165">
        <f>D53*F52</f>
        <v>8745300</v>
      </c>
      <c r="G51" s="705"/>
      <c r="H51" s="706"/>
      <c r="I51" s="707"/>
      <c r="J51" s="166">
        <v>126</v>
      </c>
      <c r="K51" s="158" t="s">
        <v>2</v>
      </c>
      <c r="L51" s="167">
        <f>J53*L52</f>
        <v>5659200</v>
      </c>
      <c r="M51" s="706"/>
      <c r="N51" s="706"/>
      <c r="O51" s="706"/>
      <c r="P51" s="157">
        <v>127</v>
      </c>
      <c r="Q51" s="158" t="s">
        <v>1</v>
      </c>
      <c r="R51" s="159">
        <f>P53*R52</f>
        <v>8745300</v>
      </c>
      <c r="S51" s="146">
        <v>128</v>
      </c>
      <c r="T51" s="143" t="s">
        <v>2</v>
      </c>
      <c r="U51" s="142">
        <f>S53*U52</f>
        <v>0</v>
      </c>
      <c r="V51" s="121">
        <v>129</v>
      </c>
      <c r="W51" s="119" t="s">
        <v>1</v>
      </c>
      <c r="X51" s="122">
        <f>V53*X52</f>
        <v>0</v>
      </c>
      <c r="Y51" s="714"/>
      <c r="Z51" s="715"/>
      <c r="AA51" s="715"/>
      <c r="AB51" s="148">
        <v>130</v>
      </c>
      <c r="AC51" s="149" t="s">
        <v>2</v>
      </c>
      <c r="AD51" s="150">
        <f>AB53*AD52</f>
        <v>5301300</v>
      </c>
      <c r="AE51" s="121">
        <v>131</v>
      </c>
      <c r="AF51" s="119" t="s">
        <v>2</v>
      </c>
      <c r="AG51" s="122">
        <f>AE53*AG52</f>
        <v>0</v>
      </c>
      <c r="AH51" s="720"/>
      <c r="AI51" s="721"/>
      <c r="AJ51" s="722"/>
      <c r="AK51" s="121">
        <v>132</v>
      </c>
      <c r="AL51" s="119" t="s">
        <v>1</v>
      </c>
      <c r="AM51" s="122">
        <f>AK53*AM52</f>
        <v>0</v>
      </c>
      <c r="AN51" s="157">
        <v>133</v>
      </c>
      <c r="AO51" s="158" t="s">
        <v>2</v>
      </c>
      <c r="AP51" s="159">
        <f>AN53*AP52</f>
        <v>5977800</v>
      </c>
      <c r="AQ51" s="138"/>
    </row>
    <row r="52" spans="1:47" s="17" customFormat="1" ht="24" customHeight="1" x14ac:dyDescent="0.3">
      <c r="A52" s="17">
        <v>2</v>
      </c>
      <c r="B52" s="40">
        <v>5000</v>
      </c>
      <c r="C52" s="124">
        <v>12</v>
      </c>
      <c r="D52" s="168"/>
      <c r="E52" s="169"/>
      <c r="F52" s="170">
        <v>123000</v>
      </c>
      <c r="G52" s="708"/>
      <c r="H52" s="709"/>
      <c r="I52" s="710"/>
      <c r="J52" s="161"/>
      <c r="K52" s="161"/>
      <c r="L52" s="171">
        <v>131000</v>
      </c>
      <c r="M52" s="709"/>
      <c r="N52" s="709"/>
      <c r="O52" s="709"/>
      <c r="P52" s="160"/>
      <c r="Q52" s="161"/>
      <c r="R52" s="162">
        <v>123000</v>
      </c>
      <c r="S52" s="126"/>
      <c r="T52" s="126"/>
      <c r="U52" s="127"/>
      <c r="V52" s="126"/>
      <c r="W52" s="126"/>
      <c r="X52" s="128"/>
      <c r="Y52" s="716"/>
      <c r="Z52" s="717"/>
      <c r="AA52" s="717"/>
      <c r="AB52" s="151"/>
      <c r="AC52" s="152"/>
      <c r="AD52" s="153">
        <v>123000</v>
      </c>
      <c r="AE52" s="126"/>
      <c r="AF52" s="126"/>
      <c r="AG52" s="128"/>
      <c r="AH52" s="723"/>
      <c r="AI52" s="724"/>
      <c r="AJ52" s="725"/>
      <c r="AK52" s="126"/>
      <c r="AL52" s="126"/>
      <c r="AM52" s="128"/>
      <c r="AN52" s="160"/>
      <c r="AO52" s="161"/>
      <c r="AP52" s="162">
        <v>123000</v>
      </c>
      <c r="AQ52" s="139">
        <v>12</v>
      </c>
      <c r="AS52" s="73">
        <f>D53+J53+M53+P53+V53+Y53+AB53+AE53+AH53+AN53+AK53+G53+S53</f>
        <v>511.30000000000007</v>
      </c>
      <c r="AT52" s="31">
        <f>AU52/AS52</f>
        <v>67336.006258556605</v>
      </c>
      <c r="AU52" s="31">
        <f>AP51+AM51+AJ51+AG51+AD51+AA51+X51+R51+O51+L51+F51+I51+U51</f>
        <v>34428900</v>
      </c>
    </row>
    <row r="53" spans="1:47" s="17" customFormat="1" ht="24" customHeight="1" thickBot="1" x14ac:dyDescent="0.35">
      <c r="A53" s="17">
        <v>3</v>
      </c>
      <c r="B53" s="40"/>
      <c r="C53" s="131"/>
      <c r="D53" s="172">
        <v>71.099999999999994</v>
      </c>
      <c r="E53" s="173" t="s">
        <v>46</v>
      </c>
      <c r="F53" s="174"/>
      <c r="G53" s="711"/>
      <c r="H53" s="712"/>
      <c r="I53" s="713"/>
      <c r="J53" s="175">
        <v>43.2</v>
      </c>
      <c r="K53" s="176">
        <v>0.03</v>
      </c>
      <c r="L53" s="177"/>
      <c r="M53" s="712"/>
      <c r="N53" s="712"/>
      <c r="O53" s="712"/>
      <c r="P53" s="178">
        <v>71.099999999999994</v>
      </c>
      <c r="Q53" s="176">
        <v>0.03</v>
      </c>
      <c r="R53" s="179"/>
      <c r="S53" s="135">
        <v>48.6</v>
      </c>
      <c r="T53" s="133"/>
      <c r="U53" s="134"/>
      <c r="V53" s="135">
        <v>71.099999999999994</v>
      </c>
      <c r="W53" s="133"/>
      <c r="X53" s="136"/>
      <c r="Y53" s="718"/>
      <c r="Z53" s="719"/>
      <c r="AA53" s="719"/>
      <c r="AB53" s="154">
        <v>43.1</v>
      </c>
      <c r="AC53" s="729" t="s">
        <v>47</v>
      </c>
      <c r="AD53" s="730"/>
      <c r="AE53" s="135">
        <v>43.4</v>
      </c>
      <c r="AF53" s="133"/>
      <c r="AG53" s="136"/>
      <c r="AH53" s="726"/>
      <c r="AI53" s="727"/>
      <c r="AJ53" s="728"/>
      <c r="AK53" s="135">
        <v>71.099999999999994</v>
      </c>
      <c r="AL53" s="133"/>
      <c r="AM53" s="136"/>
      <c r="AN53" s="178">
        <v>48.6</v>
      </c>
      <c r="AO53" s="176">
        <v>0.03</v>
      </c>
      <c r="AP53" s="179"/>
      <c r="AQ53" s="147"/>
    </row>
    <row r="54" spans="1:47" s="17" customFormat="1" ht="24" customHeight="1" x14ac:dyDescent="0.3">
      <c r="A54" s="17">
        <v>1</v>
      </c>
      <c r="B54" s="39"/>
      <c r="C54" s="124"/>
      <c r="D54" s="145">
        <v>112</v>
      </c>
      <c r="E54" s="143" t="s">
        <v>1</v>
      </c>
      <c r="F54" s="142">
        <f>D56*F55</f>
        <v>0</v>
      </c>
      <c r="G54" s="146">
        <v>113</v>
      </c>
      <c r="H54" s="143" t="s">
        <v>1</v>
      </c>
      <c r="I54" s="144">
        <f>G56*I55</f>
        <v>0</v>
      </c>
      <c r="J54" s="145">
        <v>114</v>
      </c>
      <c r="K54" s="143" t="s">
        <v>2</v>
      </c>
      <c r="L54" s="142">
        <f>J56*L55</f>
        <v>0</v>
      </c>
      <c r="M54" s="146">
        <v>115</v>
      </c>
      <c r="N54" s="143" t="s">
        <v>1</v>
      </c>
      <c r="O54" s="144">
        <f>M56*O55</f>
        <v>0</v>
      </c>
      <c r="P54" s="145">
        <v>116</v>
      </c>
      <c r="Q54" s="143" t="s">
        <v>1</v>
      </c>
      <c r="R54" s="142">
        <f>P56*R55</f>
        <v>0</v>
      </c>
      <c r="S54" s="146">
        <v>117</v>
      </c>
      <c r="T54" s="143" t="s">
        <v>2</v>
      </c>
      <c r="U54" s="144">
        <f>S56*U55</f>
        <v>0</v>
      </c>
      <c r="V54" s="145">
        <v>118</v>
      </c>
      <c r="W54" s="143" t="s">
        <v>1</v>
      </c>
      <c r="X54" s="142">
        <f>V56*X55</f>
        <v>0</v>
      </c>
      <c r="Y54" s="146">
        <v>119</v>
      </c>
      <c r="Z54" s="143" t="s">
        <v>2</v>
      </c>
      <c r="AA54" s="144">
        <f>Y56*AA55</f>
        <v>0</v>
      </c>
      <c r="AB54" s="145">
        <v>120</v>
      </c>
      <c r="AC54" s="143" t="s">
        <v>2</v>
      </c>
      <c r="AD54" s="142">
        <f>AB56*AD55</f>
        <v>0</v>
      </c>
      <c r="AE54" s="146">
        <v>121</v>
      </c>
      <c r="AF54" s="143" t="s">
        <v>2</v>
      </c>
      <c r="AG54" s="144">
        <f>AE56*AG55</f>
        <v>0</v>
      </c>
      <c r="AH54" s="145">
        <v>122</v>
      </c>
      <c r="AI54" s="143" t="s">
        <v>2</v>
      </c>
      <c r="AJ54" s="142">
        <f>AH56*AJ55</f>
        <v>0</v>
      </c>
      <c r="AK54" s="146">
        <v>123</v>
      </c>
      <c r="AL54" s="143" t="s">
        <v>1</v>
      </c>
      <c r="AM54" s="144">
        <f>AK56*AM55</f>
        <v>0</v>
      </c>
      <c r="AN54" s="145">
        <v>124</v>
      </c>
      <c r="AO54" s="143" t="s">
        <v>2</v>
      </c>
      <c r="AP54" s="142">
        <f>AN56*AP55</f>
        <v>0</v>
      </c>
      <c r="AQ54" s="139"/>
    </row>
    <row r="55" spans="1:47" s="17" customFormat="1" ht="24" customHeight="1" x14ac:dyDescent="0.3">
      <c r="A55" s="17">
        <v>2</v>
      </c>
      <c r="B55" s="39"/>
      <c r="C55" s="124">
        <v>11</v>
      </c>
      <c r="D55" s="125"/>
      <c r="E55" s="126"/>
      <c r="F55" s="127"/>
      <c r="G55" s="126"/>
      <c r="H55" s="126"/>
      <c r="I55" s="128"/>
      <c r="J55" s="125"/>
      <c r="K55" s="126"/>
      <c r="L55" s="127"/>
      <c r="M55" s="126"/>
      <c r="N55" s="126"/>
      <c r="O55" s="128"/>
      <c r="P55" s="125"/>
      <c r="Q55" s="126"/>
      <c r="R55" s="127"/>
      <c r="S55" s="126"/>
      <c r="T55" s="126"/>
      <c r="U55" s="128"/>
      <c r="V55" s="125"/>
      <c r="W55" s="126"/>
      <c r="X55" s="127"/>
      <c r="Y55" s="126"/>
      <c r="Z55" s="126"/>
      <c r="AA55" s="128"/>
      <c r="AB55" s="125"/>
      <c r="AC55" s="126"/>
      <c r="AD55" s="127"/>
      <c r="AE55" s="126"/>
      <c r="AF55" s="126"/>
      <c r="AG55" s="128"/>
      <c r="AH55" s="125"/>
      <c r="AI55" s="126"/>
      <c r="AJ55" s="127"/>
      <c r="AK55" s="126"/>
      <c r="AL55" s="126"/>
      <c r="AM55" s="128"/>
      <c r="AN55" s="125"/>
      <c r="AO55" s="126"/>
      <c r="AP55" s="127"/>
      <c r="AQ55" s="139">
        <v>11</v>
      </c>
      <c r="AS55" s="73">
        <f>D56+J56+M56+P56+S56+V56+Y56+AB56+AE56+AH56+AN56+AK56+G56</f>
        <v>729.40000000000009</v>
      </c>
      <c r="AT55" s="31">
        <f>AU55/AS55</f>
        <v>0</v>
      </c>
      <c r="AU55" s="31">
        <f>AP54+AM54+AJ54+AG54+AD54+AA54+X54+U54+R54+O54+L54+F54+I54</f>
        <v>0</v>
      </c>
    </row>
    <row r="56" spans="1:47" s="17" customFormat="1" ht="24" customHeight="1" x14ac:dyDescent="0.3">
      <c r="A56" s="17">
        <v>3</v>
      </c>
      <c r="B56" s="39"/>
      <c r="C56" s="131"/>
      <c r="D56" s="132">
        <v>71.099999999999994</v>
      </c>
      <c r="E56" s="133"/>
      <c r="F56" s="134"/>
      <c r="G56" s="135">
        <v>65.599999999999994</v>
      </c>
      <c r="H56" s="133"/>
      <c r="I56" s="136"/>
      <c r="J56" s="132">
        <v>43.2</v>
      </c>
      <c r="K56" s="133"/>
      <c r="L56" s="134"/>
      <c r="M56" s="135">
        <v>65.900000000000006</v>
      </c>
      <c r="N56" s="133"/>
      <c r="O56" s="136"/>
      <c r="P56" s="132">
        <v>71.099999999999994</v>
      </c>
      <c r="Q56" s="133"/>
      <c r="R56" s="134"/>
      <c r="S56" s="135">
        <v>48.6</v>
      </c>
      <c r="T56" s="133"/>
      <c r="U56" s="136"/>
      <c r="V56" s="132">
        <v>71.099999999999994</v>
      </c>
      <c r="W56" s="133"/>
      <c r="X56" s="134"/>
      <c r="Y56" s="135">
        <v>43.3</v>
      </c>
      <c r="Z56" s="133"/>
      <c r="AA56" s="136"/>
      <c r="AB56" s="132">
        <v>43.1</v>
      </c>
      <c r="AC56" s="133"/>
      <c r="AD56" s="134"/>
      <c r="AE56" s="135">
        <v>43.4</v>
      </c>
      <c r="AF56" s="133"/>
      <c r="AG56" s="136"/>
      <c r="AH56" s="132">
        <v>43.3</v>
      </c>
      <c r="AI56" s="133"/>
      <c r="AJ56" s="134"/>
      <c r="AK56" s="135">
        <v>71.099999999999994</v>
      </c>
      <c r="AL56" s="133"/>
      <c r="AM56" s="136"/>
      <c r="AN56" s="132">
        <v>48.6</v>
      </c>
      <c r="AO56" s="133"/>
      <c r="AP56" s="134"/>
      <c r="AQ56" s="147"/>
    </row>
    <row r="57" spans="1:47" s="17" customFormat="1" ht="24" customHeight="1" x14ac:dyDescent="0.3">
      <c r="A57" s="17">
        <v>1</v>
      </c>
      <c r="B57" s="39"/>
      <c r="C57" s="117"/>
      <c r="D57" s="118">
        <v>99</v>
      </c>
      <c r="E57" s="119" t="s">
        <v>1</v>
      </c>
      <c r="F57" s="120">
        <f>D59*F58</f>
        <v>0</v>
      </c>
      <c r="G57" s="121">
        <v>100</v>
      </c>
      <c r="H57" s="119" t="s">
        <v>1</v>
      </c>
      <c r="I57" s="122">
        <f>G59*I58</f>
        <v>0</v>
      </c>
      <c r="J57" s="118">
        <v>101</v>
      </c>
      <c r="K57" s="119" t="s">
        <v>2</v>
      </c>
      <c r="L57" s="120">
        <f>J59*L58</f>
        <v>0</v>
      </c>
      <c r="M57" s="121">
        <v>102</v>
      </c>
      <c r="N57" s="119" t="s">
        <v>1</v>
      </c>
      <c r="O57" s="122">
        <f>M59*O58</f>
        <v>0</v>
      </c>
      <c r="P57" s="118">
        <v>103</v>
      </c>
      <c r="Q57" s="119" t="s">
        <v>1</v>
      </c>
      <c r="R57" s="120">
        <f>P59*R58</f>
        <v>0</v>
      </c>
      <c r="S57" s="121">
        <v>104</v>
      </c>
      <c r="T57" s="119" t="s">
        <v>2</v>
      </c>
      <c r="U57" s="122">
        <f>S59*U58</f>
        <v>0</v>
      </c>
      <c r="V57" s="118">
        <v>105</v>
      </c>
      <c r="W57" s="119" t="s">
        <v>1</v>
      </c>
      <c r="X57" s="120">
        <f>V59*X58</f>
        <v>0</v>
      </c>
      <c r="Y57" s="121">
        <v>106</v>
      </c>
      <c r="Z57" s="119" t="s">
        <v>2</v>
      </c>
      <c r="AA57" s="122">
        <f>Y59*AA58</f>
        <v>0</v>
      </c>
      <c r="AB57" s="118">
        <v>107</v>
      </c>
      <c r="AC57" s="119" t="s">
        <v>2</v>
      </c>
      <c r="AD57" s="120">
        <f>AB59*AD58</f>
        <v>0</v>
      </c>
      <c r="AE57" s="121">
        <v>108</v>
      </c>
      <c r="AF57" s="119" t="s">
        <v>2</v>
      </c>
      <c r="AG57" s="122">
        <f>AE59*AG58</f>
        <v>0</v>
      </c>
      <c r="AH57" s="118">
        <v>109</v>
      </c>
      <c r="AI57" s="119" t="s">
        <v>2</v>
      </c>
      <c r="AJ57" s="120">
        <f>AH59*AJ58</f>
        <v>0</v>
      </c>
      <c r="AK57" s="121">
        <v>110</v>
      </c>
      <c r="AL57" s="119" t="s">
        <v>1</v>
      </c>
      <c r="AM57" s="122">
        <f>AK59*AM58</f>
        <v>0</v>
      </c>
      <c r="AN57" s="118">
        <v>111</v>
      </c>
      <c r="AO57" s="119" t="s">
        <v>2</v>
      </c>
      <c r="AP57" s="120">
        <f>AN59*AP58</f>
        <v>0</v>
      </c>
      <c r="AQ57" s="138"/>
    </row>
    <row r="58" spans="1:47" s="17" customFormat="1" ht="24" customHeight="1" x14ac:dyDescent="0.3">
      <c r="A58" s="17">
        <v>2</v>
      </c>
      <c r="B58" s="39"/>
      <c r="C58" s="124">
        <v>10</v>
      </c>
      <c r="D58" s="125"/>
      <c r="E58" s="126"/>
      <c r="F58" s="127"/>
      <c r="G58" s="126"/>
      <c r="H58" s="126"/>
      <c r="I58" s="128"/>
      <c r="J58" s="125"/>
      <c r="K58" s="126"/>
      <c r="L58" s="127"/>
      <c r="M58" s="126"/>
      <c r="N58" s="126"/>
      <c r="O58" s="128"/>
      <c r="P58" s="125"/>
      <c r="Q58" s="126"/>
      <c r="R58" s="127"/>
      <c r="S58" s="126"/>
      <c r="T58" s="126"/>
      <c r="U58" s="128"/>
      <c r="V58" s="125"/>
      <c r="W58" s="126"/>
      <c r="X58" s="127"/>
      <c r="Y58" s="126"/>
      <c r="Z58" s="126"/>
      <c r="AA58" s="128"/>
      <c r="AB58" s="125"/>
      <c r="AC58" s="126"/>
      <c r="AD58" s="127"/>
      <c r="AE58" s="126"/>
      <c r="AF58" s="126"/>
      <c r="AG58" s="128"/>
      <c r="AH58" s="125"/>
      <c r="AI58" s="126"/>
      <c r="AJ58" s="127"/>
      <c r="AK58" s="126"/>
      <c r="AL58" s="126"/>
      <c r="AM58" s="128"/>
      <c r="AN58" s="125"/>
      <c r="AO58" s="126"/>
      <c r="AP58" s="127"/>
      <c r="AQ58" s="139">
        <v>10</v>
      </c>
      <c r="AS58" s="73">
        <f>D59+J59+M59+P59+S59+V59+Y59+AB59+AE59+AH59+AN59+AK59+G59</f>
        <v>725.3</v>
      </c>
      <c r="AT58" s="31">
        <f>AU58/AS58</f>
        <v>0</v>
      </c>
      <c r="AU58" s="31">
        <f>AP57+AM57+AJ57+AG57+AD57+AA57+X57+U57+R57+O57+L57+F57+I57</f>
        <v>0</v>
      </c>
    </row>
    <row r="59" spans="1:47" s="17" customFormat="1" ht="24" customHeight="1" x14ac:dyDescent="0.3">
      <c r="A59" s="17">
        <v>3</v>
      </c>
      <c r="B59" s="39"/>
      <c r="C59" s="131"/>
      <c r="D59" s="132">
        <v>70.5</v>
      </c>
      <c r="E59" s="133"/>
      <c r="F59" s="134"/>
      <c r="G59" s="135">
        <v>65.3</v>
      </c>
      <c r="H59" s="133"/>
      <c r="I59" s="136"/>
      <c r="J59" s="132">
        <v>43</v>
      </c>
      <c r="K59" s="133"/>
      <c r="L59" s="134"/>
      <c r="M59" s="135">
        <v>65.599999999999994</v>
      </c>
      <c r="N59" s="133"/>
      <c r="O59" s="136"/>
      <c r="P59" s="132">
        <v>70.5</v>
      </c>
      <c r="Q59" s="133"/>
      <c r="R59" s="134"/>
      <c r="S59" s="135">
        <v>48.4</v>
      </c>
      <c r="T59" s="133"/>
      <c r="U59" s="136"/>
      <c r="V59" s="132">
        <v>70.5</v>
      </c>
      <c r="W59" s="133"/>
      <c r="X59" s="134"/>
      <c r="Y59" s="135">
        <v>43.2</v>
      </c>
      <c r="Z59" s="133"/>
      <c r="AA59" s="136"/>
      <c r="AB59" s="132">
        <v>43</v>
      </c>
      <c r="AC59" s="133"/>
      <c r="AD59" s="134"/>
      <c r="AE59" s="135">
        <v>43.2</v>
      </c>
      <c r="AF59" s="133"/>
      <c r="AG59" s="136"/>
      <c r="AH59" s="132">
        <v>43.2</v>
      </c>
      <c r="AI59" s="133"/>
      <c r="AJ59" s="134"/>
      <c r="AK59" s="135">
        <v>70.5</v>
      </c>
      <c r="AL59" s="133"/>
      <c r="AM59" s="136"/>
      <c r="AN59" s="132">
        <v>48.4</v>
      </c>
      <c r="AO59" s="133"/>
      <c r="AP59" s="134"/>
      <c r="AQ59" s="147"/>
    </row>
    <row r="60" spans="1:47" s="17" customFormat="1" ht="24" customHeight="1" x14ac:dyDescent="0.3">
      <c r="A60" s="17">
        <v>1</v>
      </c>
      <c r="B60" s="39"/>
      <c r="C60" s="117"/>
      <c r="D60" s="118">
        <v>86</v>
      </c>
      <c r="E60" s="119" t="s">
        <v>1</v>
      </c>
      <c r="F60" s="120">
        <f>D62*F61</f>
        <v>0</v>
      </c>
      <c r="G60" s="121">
        <v>87</v>
      </c>
      <c r="H60" s="119" t="s">
        <v>1</v>
      </c>
      <c r="I60" s="122">
        <f>G62*I61</f>
        <v>0</v>
      </c>
      <c r="J60" s="118">
        <v>88</v>
      </c>
      <c r="K60" s="119" t="s">
        <v>2</v>
      </c>
      <c r="L60" s="120">
        <f>J62*L61</f>
        <v>0</v>
      </c>
      <c r="M60" s="121">
        <v>89</v>
      </c>
      <c r="N60" s="119" t="s">
        <v>1</v>
      </c>
      <c r="O60" s="122">
        <f>M62*O61</f>
        <v>0</v>
      </c>
      <c r="P60" s="118">
        <v>90</v>
      </c>
      <c r="Q60" s="119" t="s">
        <v>1</v>
      </c>
      <c r="R60" s="120">
        <f>P62*R61</f>
        <v>0</v>
      </c>
      <c r="S60" s="121">
        <v>91</v>
      </c>
      <c r="T60" s="119" t="s">
        <v>2</v>
      </c>
      <c r="U60" s="122">
        <f>S62*U61</f>
        <v>0</v>
      </c>
      <c r="V60" s="118">
        <v>92</v>
      </c>
      <c r="W60" s="119" t="s">
        <v>1</v>
      </c>
      <c r="X60" s="120">
        <f>V62*X61</f>
        <v>0</v>
      </c>
      <c r="Y60" s="121">
        <v>93</v>
      </c>
      <c r="Z60" s="119" t="s">
        <v>2</v>
      </c>
      <c r="AA60" s="122">
        <f>Y62*AA61</f>
        <v>0</v>
      </c>
      <c r="AB60" s="118">
        <v>94</v>
      </c>
      <c r="AC60" s="119" t="s">
        <v>2</v>
      </c>
      <c r="AD60" s="120">
        <f>AB62*AD61</f>
        <v>0</v>
      </c>
      <c r="AE60" s="121">
        <v>95</v>
      </c>
      <c r="AF60" s="119" t="s">
        <v>2</v>
      </c>
      <c r="AG60" s="122">
        <f>AE62*AG61</f>
        <v>0</v>
      </c>
      <c r="AH60" s="118">
        <v>96</v>
      </c>
      <c r="AI60" s="119" t="s">
        <v>2</v>
      </c>
      <c r="AJ60" s="120">
        <f>AH62*AJ61</f>
        <v>0</v>
      </c>
      <c r="AK60" s="121">
        <v>97</v>
      </c>
      <c r="AL60" s="119" t="s">
        <v>1</v>
      </c>
      <c r="AM60" s="122">
        <f>AK62*AM61</f>
        <v>0</v>
      </c>
      <c r="AN60" s="118">
        <v>98</v>
      </c>
      <c r="AO60" s="119" t="s">
        <v>2</v>
      </c>
      <c r="AP60" s="120">
        <f>AN62*AP61</f>
        <v>0</v>
      </c>
      <c r="AQ60" s="138"/>
    </row>
    <row r="61" spans="1:47" s="17" customFormat="1" ht="24" customHeight="1" x14ac:dyDescent="0.3">
      <c r="A61" s="17">
        <v>2</v>
      </c>
      <c r="B61" s="39"/>
      <c r="C61" s="124">
        <v>9</v>
      </c>
      <c r="D61" s="125"/>
      <c r="E61" s="126"/>
      <c r="F61" s="127"/>
      <c r="G61" s="126"/>
      <c r="H61" s="126"/>
      <c r="I61" s="128"/>
      <c r="J61" s="125"/>
      <c r="K61" s="126"/>
      <c r="L61" s="127"/>
      <c r="M61" s="126"/>
      <c r="N61" s="126"/>
      <c r="O61" s="128"/>
      <c r="P61" s="125"/>
      <c r="Q61" s="126"/>
      <c r="R61" s="127"/>
      <c r="S61" s="126"/>
      <c r="T61" s="126"/>
      <c r="U61" s="128"/>
      <c r="V61" s="129"/>
      <c r="W61" s="126"/>
      <c r="X61" s="127"/>
      <c r="Y61" s="126"/>
      <c r="Z61" s="126"/>
      <c r="AA61" s="128"/>
      <c r="AB61" s="125"/>
      <c r="AC61" s="126"/>
      <c r="AD61" s="127"/>
      <c r="AE61" s="126"/>
      <c r="AF61" s="126"/>
      <c r="AG61" s="128"/>
      <c r="AH61" s="125"/>
      <c r="AI61" s="126"/>
      <c r="AJ61" s="127"/>
      <c r="AK61" s="126"/>
      <c r="AL61" s="126"/>
      <c r="AM61" s="128"/>
      <c r="AN61" s="125"/>
      <c r="AO61" s="126"/>
      <c r="AP61" s="127"/>
      <c r="AQ61" s="139">
        <v>9</v>
      </c>
      <c r="AS61" s="73">
        <f>D62+J62+M62+P62+S62+V62+Y62+AB62+AE62+AH62+AN62+AK62+G62</f>
        <v>725.3</v>
      </c>
      <c r="AT61" s="31">
        <f>AU61/AS61</f>
        <v>0</v>
      </c>
      <c r="AU61" s="31">
        <f>AP60+AM60+AJ60+AG60+AD60+AA60+X60+U60+R60+O60+L60+F60+I60</f>
        <v>0</v>
      </c>
    </row>
    <row r="62" spans="1:47" s="17" customFormat="1" ht="24" customHeight="1" x14ac:dyDescent="0.3">
      <c r="A62" s="17">
        <v>3</v>
      </c>
      <c r="B62" s="39"/>
      <c r="C62" s="131"/>
      <c r="D62" s="132">
        <v>70.5</v>
      </c>
      <c r="E62" s="133"/>
      <c r="F62" s="134"/>
      <c r="G62" s="135">
        <v>65.3</v>
      </c>
      <c r="H62" s="133"/>
      <c r="I62" s="136"/>
      <c r="J62" s="132">
        <v>43</v>
      </c>
      <c r="K62" s="133"/>
      <c r="L62" s="134"/>
      <c r="M62" s="135">
        <v>65.599999999999994</v>
      </c>
      <c r="N62" s="133"/>
      <c r="O62" s="136"/>
      <c r="P62" s="132">
        <v>70.5</v>
      </c>
      <c r="Q62" s="133"/>
      <c r="R62" s="134"/>
      <c r="S62" s="135">
        <v>48.4</v>
      </c>
      <c r="T62" s="133"/>
      <c r="U62" s="136"/>
      <c r="V62" s="132">
        <v>70.5</v>
      </c>
      <c r="W62" s="133"/>
      <c r="X62" s="134"/>
      <c r="Y62" s="135">
        <v>43.2</v>
      </c>
      <c r="Z62" s="133"/>
      <c r="AA62" s="136"/>
      <c r="AB62" s="132">
        <v>43</v>
      </c>
      <c r="AC62" s="133"/>
      <c r="AD62" s="134"/>
      <c r="AE62" s="135">
        <v>43.2</v>
      </c>
      <c r="AF62" s="133"/>
      <c r="AG62" s="136"/>
      <c r="AH62" s="132">
        <v>43.2</v>
      </c>
      <c r="AI62" s="133"/>
      <c r="AJ62" s="134"/>
      <c r="AK62" s="135">
        <v>70.5</v>
      </c>
      <c r="AL62" s="133"/>
      <c r="AM62" s="136"/>
      <c r="AN62" s="132">
        <v>48.4</v>
      </c>
      <c r="AO62" s="133"/>
      <c r="AP62" s="134"/>
      <c r="AQ62" s="147"/>
    </row>
    <row r="63" spans="1:47" s="17" customFormat="1" ht="24" customHeight="1" x14ac:dyDescent="0.3">
      <c r="A63" s="17">
        <v>1</v>
      </c>
      <c r="B63" s="39"/>
      <c r="C63" s="117"/>
      <c r="D63" s="118">
        <v>73</v>
      </c>
      <c r="E63" s="119" t="s">
        <v>1</v>
      </c>
      <c r="F63" s="120">
        <f>D65*F64</f>
        <v>0</v>
      </c>
      <c r="G63" s="121">
        <v>74</v>
      </c>
      <c r="H63" s="119" t="s">
        <v>1</v>
      </c>
      <c r="I63" s="122">
        <f>G65*I64</f>
        <v>0</v>
      </c>
      <c r="J63" s="118">
        <v>75</v>
      </c>
      <c r="K63" s="119" t="s">
        <v>2</v>
      </c>
      <c r="L63" s="120">
        <f>J65*L64</f>
        <v>0</v>
      </c>
      <c r="M63" s="121">
        <v>76</v>
      </c>
      <c r="N63" s="119" t="s">
        <v>1</v>
      </c>
      <c r="O63" s="122">
        <f>M65*O64</f>
        <v>0</v>
      </c>
      <c r="P63" s="118">
        <v>77</v>
      </c>
      <c r="Q63" s="119" t="s">
        <v>1</v>
      </c>
      <c r="R63" s="120">
        <f>P65*R64</f>
        <v>0</v>
      </c>
      <c r="S63" s="121">
        <v>78</v>
      </c>
      <c r="T63" s="119" t="s">
        <v>2</v>
      </c>
      <c r="U63" s="122">
        <f>S65*U64</f>
        <v>0</v>
      </c>
      <c r="V63" s="118">
        <v>79</v>
      </c>
      <c r="W63" s="119" t="s">
        <v>1</v>
      </c>
      <c r="X63" s="120">
        <f>V65*X64</f>
        <v>0</v>
      </c>
      <c r="Y63" s="121">
        <v>80</v>
      </c>
      <c r="Z63" s="119" t="s">
        <v>2</v>
      </c>
      <c r="AA63" s="122">
        <f>Y65*AA64</f>
        <v>0</v>
      </c>
      <c r="AB63" s="118">
        <v>81</v>
      </c>
      <c r="AC63" s="119" t="s">
        <v>2</v>
      </c>
      <c r="AD63" s="120">
        <f>AB65*AD64</f>
        <v>0</v>
      </c>
      <c r="AE63" s="121">
        <v>82</v>
      </c>
      <c r="AF63" s="119" t="s">
        <v>2</v>
      </c>
      <c r="AG63" s="122">
        <f>AE65*AG64</f>
        <v>0</v>
      </c>
      <c r="AH63" s="118">
        <v>83</v>
      </c>
      <c r="AI63" s="119" t="s">
        <v>2</v>
      </c>
      <c r="AJ63" s="120">
        <f>AH65*AJ64</f>
        <v>0</v>
      </c>
      <c r="AK63" s="121">
        <v>84</v>
      </c>
      <c r="AL63" s="119" t="s">
        <v>1</v>
      </c>
      <c r="AM63" s="122">
        <f>AK65*AM64</f>
        <v>0</v>
      </c>
      <c r="AN63" s="118">
        <v>85</v>
      </c>
      <c r="AO63" s="119" t="s">
        <v>2</v>
      </c>
      <c r="AP63" s="120">
        <f>AN65*AP64</f>
        <v>0</v>
      </c>
      <c r="AQ63" s="138"/>
    </row>
    <row r="64" spans="1:47" s="17" customFormat="1" ht="24" customHeight="1" x14ac:dyDescent="0.3">
      <c r="A64" s="17">
        <v>2</v>
      </c>
      <c r="B64" s="39"/>
      <c r="C64" s="124">
        <v>8</v>
      </c>
      <c r="D64" s="125"/>
      <c r="E64" s="126"/>
      <c r="F64" s="127"/>
      <c r="G64" s="126"/>
      <c r="H64" s="126"/>
      <c r="I64" s="128"/>
      <c r="J64" s="125"/>
      <c r="K64" s="126"/>
      <c r="L64" s="127"/>
      <c r="M64" s="126"/>
      <c r="N64" s="126"/>
      <c r="O64" s="128"/>
      <c r="P64" s="125"/>
      <c r="Q64" s="126"/>
      <c r="R64" s="127"/>
      <c r="S64" s="180"/>
      <c r="T64" s="126"/>
      <c r="U64" s="128"/>
      <c r="V64" s="125"/>
      <c r="W64" s="126"/>
      <c r="X64" s="127"/>
      <c r="Y64" s="126"/>
      <c r="Z64" s="126"/>
      <c r="AA64" s="128"/>
      <c r="AB64" s="125"/>
      <c r="AC64" s="126"/>
      <c r="AD64" s="127"/>
      <c r="AE64" s="126"/>
      <c r="AF64" s="126"/>
      <c r="AG64" s="128"/>
      <c r="AH64" s="125"/>
      <c r="AI64" s="126"/>
      <c r="AJ64" s="127"/>
      <c r="AK64" s="126"/>
      <c r="AL64" s="126"/>
      <c r="AM64" s="128"/>
      <c r="AN64" s="125"/>
      <c r="AO64" s="126"/>
      <c r="AP64" s="127"/>
      <c r="AQ64" s="139">
        <v>8</v>
      </c>
      <c r="AS64" s="73">
        <f>D65+J65+M65+P65+S65+V65+Y65+AB65+AE65+AH65+AN65+AK65+G65</f>
        <v>725.3</v>
      </c>
      <c r="AT64" s="31">
        <f>AU64/AS64</f>
        <v>0</v>
      </c>
      <c r="AU64" s="31">
        <f>AP63+AM63+AJ63+AG63+AD63+AA63+X63+U63+R63+O63+L63+F63+I63</f>
        <v>0</v>
      </c>
    </row>
    <row r="65" spans="1:47" s="17" customFormat="1" ht="24" customHeight="1" x14ac:dyDescent="0.3">
      <c r="A65" s="17">
        <v>3</v>
      </c>
      <c r="B65" s="39"/>
      <c r="C65" s="131"/>
      <c r="D65" s="132">
        <v>70.5</v>
      </c>
      <c r="E65" s="133"/>
      <c r="F65" s="134"/>
      <c r="G65" s="135">
        <v>65.3</v>
      </c>
      <c r="H65" s="133"/>
      <c r="I65" s="136"/>
      <c r="J65" s="132">
        <v>43</v>
      </c>
      <c r="K65" s="133"/>
      <c r="L65" s="134"/>
      <c r="M65" s="135">
        <v>65.599999999999994</v>
      </c>
      <c r="N65" s="133"/>
      <c r="O65" s="136"/>
      <c r="P65" s="132">
        <v>70.5</v>
      </c>
      <c r="Q65" s="133"/>
      <c r="R65" s="134"/>
      <c r="S65" s="135">
        <v>48.4</v>
      </c>
      <c r="T65" s="133"/>
      <c r="U65" s="136"/>
      <c r="V65" s="132">
        <v>70.5</v>
      </c>
      <c r="W65" s="133"/>
      <c r="X65" s="134"/>
      <c r="Y65" s="135">
        <v>43.2</v>
      </c>
      <c r="Z65" s="133"/>
      <c r="AA65" s="136"/>
      <c r="AB65" s="132">
        <v>43</v>
      </c>
      <c r="AC65" s="133"/>
      <c r="AD65" s="134"/>
      <c r="AE65" s="135">
        <v>43.2</v>
      </c>
      <c r="AF65" s="133"/>
      <c r="AG65" s="136"/>
      <c r="AH65" s="132">
        <v>43.2</v>
      </c>
      <c r="AI65" s="133"/>
      <c r="AJ65" s="134"/>
      <c r="AK65" s="135">
        <v>70.5</v>
      </c>
      <c r="AL65" s="133"/>
      <c r="AM65" s="136"/>
      <c r="AN65" s="132">
        <v>48.4</v>
      </c>
      <c r="AO65" s="133"/>
      <c r="AP65" s="134"/>
      <c r="AQ65" s="147"/>
    </row>
    <row r="66" spans="1:47" s="17" customFormat="1" ht="24" customHeight="1" x14ac:dyDescent="0.3">
      <c r="A66" s="17">
        <v>1</v>
      </c>
      <c r="B66" s="39"/>
      <c r="C66" s="117"/>
      <c r="D66" s="118">
        <v>60</v>
      </c>
      <c r="E66" s="119" t="s">
        <v>1</v>
      </c>
      <c r="F66" s="120">
        <f>D68*F67</f>
        <v>0</v>
      </c>
      <c r="G66" s="121">
        <v>61</v>
      </c>
      <c r="H66" s="119" t="s">
        <v>1</v>
      </c>
      <c r="I66" s="122">
        <f>G68*I67</f>
        <v>0</v>
      </c>
      <c r="J66" s="118">
        <v>62</v>
      </c>
      <c r="K66" s="119" t="s">
        <v>2</v>
      </c>
      <c r="L66" s="120">
        <f>J68*L67</f>
        <v>0</v>
      </c>
      <c r="M66" s="121">
        <v>63</v>
      </c>
      <c r="N66" s="119" t="s">
        <v>1</v>
      </c>
      <c r="O66" s="122">
        <f>M68*O67</f>
        <v>0</v>
      </c>
      <c r="P66" s="118">
        <v>64</v>
      </c>
      <c r="Q66" s="119" t="s">
        <v>1</v>
      </c>
      <c r="R66" s="120">
        <f>P68*R67</f>
        <v>0</v>
      </c>
      <c r="S66" s="121">
        <v>65</v>
      </c>
      <c r="T66" s="119" t="s">
        <v>2</v>
      </c>
      <c r="U66" s="122">
        <f>S68*U67</f>
        <v>0</v>
      </c>
      <c r="V66" s="118">
        <v>66</v>
      </c>
      <c r="W66" s="119" t="s">
        <v>1</v>
      </c>
      <c r="X66" s="120">
        <f>V68*X67</f>
        <v>0</v>
      </c>
      <c r="Y66" s="121">
        <v>67</v>
      </c>
      <c r="Z66" s="119" t="s">
        <v>2</v>
      </c>
      <c r="AA66" s="122">
        <f>Y68*AA67</f>
        <v>0</v>
      </c>
      <c r="AB66" s="118">
        <v>68</v>
      </c>
      <c r="AC66" s="119" t="s">
        <v>2</v>
      </c>
      <c r="AD66" s="120">
        <f>AB68*AD67</f>
        <v>0</v>
      </c>
      <c r="AE66" s="121">
        <v>69</v>
      </c>
      <c r="AF66" s="119" t="s">
        <v>2</v>
      </c>
      <c r="AG66" s="122">
        <f>AE68*AG67</f>
        <v>0</v>
      </c>
      <c r="AH66" s="118">
        <v>70</v>
      </c>
      <c r="AI66" s="119" t="s">
        <v>2</v>
      </c>
      <c r="AJ66" s="120">
        <f>AH68*AJ67</f>
        <v>0</v>
      </c>
      <c r="AK66" s="121">
        <v>71</v>
      </c>
      <c r="AL66" s="119" t="s">
        <v>1</v>
      </c>
      <c r="AM66" s="122">
        <f>AK68*AM67</f>
        <v>0</v>
      </c>
      <c r="AN66" s="118">
        <v>72</v>
      </c>
      <c r="AO66" s="119" t="s">
        <v>2</v>
      </c>
      <c r="AP66" s="120">
        <f>AN68*AP67</f>
        <v>0</v>
      </c>
      <c r="AQ66" s="138"/>
    </row>
    <row r="67" spans="1:47" s="17" customFormat="1" ht="24" customHeight="1" x14ac:dyDescent="0.3">
      <c r="A67" s="17">
        <v>2</v>
      </c>
      <c r="B67" s="39"/>
      <c r="C67" s="124">
        <v>7</v>
      </c>
      <c r="D67" s="125"/>
      <c r="E67" s="126"/>
      <c r="F67" s="127"/>
      <c r="G67" s="126"/>
      <c r="H67" s="126"/>
      <c r="I67" s="128"/>
      <c r="J67" s="125"/>
      <c r="K67" s="126"/>
      <c r="L67" s="127"/>
      <c r="M67" s="126"/>
      <c r="N67" s="126"/>
      <c r="O67" s="128"/>
      <c r="P67" s="125"/>
      <c r="Q67" s="126"/>
      <c r="R67" s="127"/>
      <c r="S67" s="126"/>
      <c r="T67" s="126"/>
      <c r="U67" s="128"/>
      <c r="V67" s="125"/>
      <c r="W67" s="126"/>
      <c r="X67" s="127"/>
      <c r="Y67" s="126"/>
      <c r="Z67" s="126"/>
      <c r="AA67" s="128"/>
      <c r="AB67" s="125"/>
      <c r="AC67" s="126"/>
      <c r="AD67" s="127"/>
      <c r="AE67" s="126"/>
      <c r="AF67" s="126"/>
      <c r="AG67" s="128"/>
      <c r="AH67" s="125"/>
      <c r="AI67" s="126"/>
      <c r="AJ67" s="127"/>
      <c r="AK67" s="126"/>
      <c r="AL67" s="126"/>
      <c r="AM67" s="128"/>
      <c r="AN67" s="125"/>
      <c r="AO67" s="126"/>
      <c r="AP67" s="127"/>
      <c r="AQ67" s="139">
        <v>7</v>
      </c>
      <c r="AS67" s="73">
        <f>D68+J68+M68+P68+S68+V68+Y68+AB68+AE68+AH68+AN68+AK68+G68</f>
        <v>725.3</v>
      </c>
      <c r="AT67" s="31">
        <f>AU67/AS67</f>
        <v>0</v>
      </c>
      <c r="AU67" s="31">
        <f>AP66+AM66+AJ66+AG66+AD66+AA66+X66+U66+R66+O66+L66+F66+I66</f>
        <v>0</v>
      </c>
    </row>
    <row r="68" spans="1:47" s="17" customFormat="1" ht="24" customHeight="1" x14ac:dyDescent="0.3">
      <c r="A68" s="17">
        <v>3</v>
      </c>
      <c r="B68" s="39"/>
      <c r="C68" s="124"/>
      <c r="D68" s="140">
        <v>70.5</v>
      </c>
      <c r="E68" s="141"/>
      <c r="F68" s="142"/>
      <c r="G68" s="143">
        <v>65.3</v>
      </c>
      <c r="H68" s="141"/>
      <c r="I68" s="144"/>
      <c r="J68" s="140">
        <v>43</v>
      </c>
      <c r="K68" s="141"/>
      <c r="L68" s="142"/>
      <c r="M68" s="143">
        <v>65.599999999999994</v>
      </c>
      <c r="N68" s="141"/>
      <c r="O68" s="144"/>
      <c r="P68" s="140">
        <v>70.5</v>
      </c>
      <c r="Q68" s="141"/>
      <c r="R68" s="142"/>
      <c r="S68" s="143">
        <v>48.4</v>
      </c>
      <c r="T68" s="141"/>
      <c r="U68" s="144"/>
      <c r="V68" s="140">
        <v>70.5</v>
      </c>
      <c r="W68" s="141"/>
      <c r="X68" s="142"/>
      <c r="Y68" s="143">
        <v>43.2</v>
      </c>
      <c r="Z68" s="141"/>
      <c r="AA68" s="144"/>
      <c r="AB68" s="140">
        <v>43</v>
      </c>
      <c r="AC68" s="141"/>
      <c r="AD68" s="142"/>
      <c r="AE68" s="143">
        <v>43.2</v>
      </c>
      <c r="AF68" s="141"/>
      <c r="AG68" s="144"/>
      <c r="AH68" s="140">
        <v>43.2</v>
      </c>
      <c r="AI68" s="141"/>
      <c r="AJ68" s="142"/>
      <c r="AK68" s="143">
        <v>70.5</v>
      </c>
      <c r="AL68" s="141"/>
      <c r="AM68" s="144"/>
      <c r="AN68" s="140">
        <v>48.4</v>
      </c>
      <c r="AO68" s="141"/>
      <c r="AP68" s="142"/>
      <c r="AQ68" s="139"/>
      <c r="AS68" s="73"/>
    </row>
    <row r="69" spans="1:47" s="17" customFormat="1" ht="24" customHeight="1" x14ac:dyDescent="0.3">
      <c r="A69" s="17">
        <v>1</v>
      </c>
      <c r="B69" s="40"/>
      <c r="C69" s="117"/>
      <c r="D69" s="118">
        <v>47</v>
      </c>
      <c r="E69" s="119" t="s">
        <v>1</v>
      </c>
      <c r="F69" s="120">
        <f>D71*F70</f>
        <v>0</v>
      </c>
      <c r="G69" s="121">
        <v>48</v>
      </c>
      <c r="H69" s="119" t="s">
        <v>1</v>
      </c>
      <c r="I69" s="122">
        <f>G71*I70</f>
        <v>0</v>
      </c>
      <c r="J69" s="118">
        <v>49</v>
      </c>
      <c r="K69" s="119" t="s">
        <v>2</v>
      </c>
      <c r="L69" s="120">
        <f>J71*L70</f>
        <v>0</v>
      </c>
      <c r="M69" s="121">
        <v>50</v>
      </c>
      <c r="N69" s="119" t="s">
        <v>1</v>
      </c>
      <c r="O69" s="122">
        <f>M71*O70</f>
        <v>0</v>
      </c>
      <c r="P69" s="118">
        <v>51</v>
      </c>
      <c r="Q69" s="119" t="s">
        <v>1</v>
      </c>
      <c r="R69" s="120">
        <f>P71*R70</f>
        <v>0</v>
      </c>
      <c r="S69" s="121">
        <v>52</v>
      </c>
      <c r="T69" s="119" t="s">
        <v>2</v>
      </c>
      <c r="U69" s="122">
        <f>S71*U70</f>
        <v>0</v>
      </c>
      <c r="V69" s="118">
        <v>53</v>
      </c>
      <c r="W69" s="119" t="s">
        <v>1</v>
      </c>
      <c r="X69" s="120">
        <f>V71*X70</f>
        <v>0</v>
      </c>
      <c r="Y69" s="121">
        <v>54</v>
      </c>
      <c r="Z69" s="119" t="s">
        <v>2</v>
      </c>
      <c r="AA69" s="122">
        <f>Y71*AA70</f>
        <v>0</v>
      </c>
      <c r="AB69" s="118">
        <v>55</v>
      </c>
      <c r="AC69" s="119" t="s">
        <v>2</v>
      </c>
      <c r="AD69" s="120">
        <f>AB71*AD70</f>
        <v>0</v>
      </c>
      <c r="AE69" s="121">
        <v>56</v>
      </c>
      <c r="AF69" s="119" t="s">
        <v>2</v>
      </c>
      <c r="AG69" s="122">
        <f>AE71*AG70</f>
        <v>0</v>
      </c>
      <c r="AH69" s="118">
        <v>57</v>
      </c>
      <c r="AI69" s="119" t="s">
        <v>2</v>
      </c>
      <c r="AJ69" s="120">
        <f>AH71*AJ70</f>
        <v>0</v>
      </c>
      <c r="AK69" s="121">
        <v>58</v>
      </c>
      <c r="AL69" s="119" t="s">
        <v>1</v>
      </c>
      <c r="AM69" s="122">
        <f>AK71*AM70</f>
        <v>0</v>
      </c>
      <c r="AN69" s="181">
        <v>59</v>
      </c>
      <c r="AO69" s="182" t="s">
        <v>2</v>
      </c>
      <c r="AP69" s="183">
        <f>AN71*AP70</f>
        <v>0</v>
      </c>
      <c r="AQ69" s="138"/>
    </row>
    <row r="70" spans="1:47" s="17" customFormat="1" ht="24" customHeight="1" x14ac:dyDescent="0.3">
      <c r="A70" s="17">
        <v>2</v>
      </c>
      <c r="B70" s="40">
        <v>2000</v>
      </c>
      <c r="C70" s="124">
        <v>6</v>
      </c>
      <c r="D70" s="125"/>
      <c r="E70" s="126"/>
      <c r="F70" s="127"/>
      <c r="G70" s="126"/>
      <c r="H70" s="126"/>
      <c r="I70" s="128"/>
      <c r="J70" s="125"/>
      <c r="K70" s="126"/>
      <c r="L70" s="127"/>
      <c r="M70" s="126"/>
      <c r="N70" s="126"/>
      <c r="O70" s="128"/>
      <c r="P70" s="125"/>
      <c r="Q70" s="126"/>
      <c r="R70" s="127"/>
      <c r="S70" s="126"/>
      <c r="T70" s="126"/>
      <c r="U70" s="128"/>
      <c r="V70" s="125"/>
      <c r="W70" s="126"/>
      <c r="X70" s="127"/>
      <c r="Y70" s="126"/>
      <c r="Z70" s="126"/>
      <c r="AA70" s="128"/>
      <c r="AB70" s="125"/>
      <c r="AC70" s="126"/>
      <c r="AD70" s="127"/>
      <c r="AE70" s="126"/>
      <c r="AF70" s="126"/>
      <c r="AG70" s="128"/>
      <c r="AH70" s="125"/>
      <c r="AI70" s="126"/>
      <c r="AJ70" s="127"/>
      <c r="AK70" s="126"/>
      <c r="AL70" s="126"/>
      <c r="AM70" s="128"/>
      <c r="AN70" s="184"/>
      <c r="AO70" s="185"/>
      <c r="AP70" s="186"/>
      <c r="AQ70" s="139">
        <v>6</v>
      </c>
      <c r="AS70" s="73">
        <f>D71+J71+M71+P71+S71+V71+Y71+AB71+AE71+AH71+AK71+G71+AN71</f>
        <v>725.3</v>
      </c>
      <c r="AT70" s="31">
        <f>AU70/AS70</f>
        <v>0</v>
      </c>
      <c r="AU70" s="31">
        <f>AM69+AJ69+AG69+AD69+AA69+X69+U69+R69+O69+L69+F69+I69+AP69</f>
        <v>0</v>
      </c>
    </row>
    <row r="71" spans="1:47" s="17" customFormat="1" ht="24" customHeight="1" x14ac:dyDescent="0.3">
      <c r="A71" s="17">
        <v>3</v>
      </c>
      <c r="B71" s="40"/>
      <c r="C71" s="131"/>
      <c r="D71" s="132">
        <v>70.5</v>
      </c>
      <c r="E71" s="133"/>
      <c r="F71" s="134"/>
      <c r="G71" s="135">
        <v>65.3</v>
      </c>
      <c r="H71" s="133"/>
      <c r="I71" s="136"/>
      <c r="J71" s="140">
        <v>43</v>
      </c>
      <c r="K71" s="141"/>
      <c r="L71" s="142"/>
      <c r="M71" s="135">
        <v>65.599999999999994</v>
      </c>
      <c r="N71" s="133"/>
      <c r="O71" s="136"/>
      <c r="P71" s="140">
        <v>70.5</v>
      </c>
      <c r="Q71" s="141"/>
      <c r="R71" s="142"/>
      <c r="S71" s="143">
        <v>48.4</v>
      </c>
      <c r="T71" s="141"/>
      <c r="U71" s="144"/>
      <c r="V71" s="132">
        <v>70.5</v>
      </c>
      <c r="W71" s="133" t="s">
        <v>24</v>
      </c>
      <c r="X71" s="134"/>
      <c r="Y71" s="135">
        <v>43.2</v>
      </c>
      <c r="Z71" s="133"/>
      <c r="AA71" s="136"/>
      <c r="AB71" s="132">
        <v>43</v>
      </c>
      <c r="AC71" s="133"/>
      <c r="AD71" s="134"/>
      <c r="AE71" s="135">
        <v>43.2</v>
      </c>
      <c r="AF71" s="133"/>
      <c r="AG71" s="136"/>
      <c r="AH71" s="132">
        <v>43.2</v>
      </c>
      <c r="AI71" s="133"/>
      <c r="AJ71" s="134"/>
      <c r="AK71" s="135">
        <v>70.5</v>
      </c>
      <c r="AL71" s="133"/>
      <c r="AM71" s="136"/>
      <c r="AN71" s="187">
        <v>48.4</v>
      </c>
      <c r="AO71" s="188">
        <v>0.03</v>
      </c>
      <c r="AP71" s="189"/>
      <c r="AQ71" s="147"/>
    </row>
    <row r="72" spans="1:47" s="17" customFormat="1" ht="24" customHeight="1" x14ac:dyDescent="0.3">
      <c r="A72" s="17">
        <v>1</v>
      </c>
      <c r="B72" s="40"/>
      <c r="C72" s="117"/>
      <c r="D72" s="118">
        <v>34</v>
      </c>
      <c r="E72" s="119" t="s">
        <v>1</v>
      </c>
      <c r="F72" s="120">
        <f>D74*F73</f>
        <v>0</v>
      </c>
      <c r="G72" s="121">
        <v>35</v>
      </c>
      <c r="H72" s="119" t="s">
        <v>1</v>
      </c>
      <c r="I72" s="122">
        <f>G74*I73</f>
        <v>0</v>
      </c>
      <c r="J72" s="118">
        <v>36</v>
      </c>
      <c r="K72" s="119" t="s">
        <v>2</v>
      </c>
      <c r="L72" s="120">
        <f>J74*L73</f>
        <v>0</v>
      </c>
      <c r="M72" s="121">
        <v>37</v>
      </c>
      <c r="N72" s="119" t="s">
        <v>1</v>
      </c>
      <c r="O72" s="122">
        <f>M74*O73</f>
        <v>0</v>
      </c>
      <c r="P72" s="118">
        <v>38</v>
      </c>
      <c r="Q72" s="119" t="s">
        <v>1</v>
      </c>
      <c r="R72" s="120">
        <f>P74*R73</f>
        <v>0</v>
      </c>
      <c r="S72" s="118">
        <v>39</v>
      </c>
      <c r="T72" s="119" t="s">
        <v>2</v>
      </c>
      <c r="U72" s="120">
        <f>S74*U73</f>
        <v>0</v>
      </c>
      <c r="V72" s="121">
        <v>40</v>
      </c>
      <c r="W72" s="119" t="s">
        <v>1</v>
      </c>
      <c r="X72" s="120">
        <f>V74*X73</f>
        <v>0</v>
      </c>
      <c r="Y72" s="121">
        <v>41</v>
      </c>
      <c r="Z72" s="119" t="s">
        <v>2</v>
      </c>
      <c r="AA72" s="122">
        <f>Y74*AA73</f>
        <v>0</v>
      </c>
      <c r="AB72" s="118">
        <v>42</v>
      </c>
      <c r="AC72" s="119" t="s">
        <v>2</v>
      </c>
      <c r="AD72" s="120">
        <f>AB74*AD73</f>
        <v>0</v>
      </c>
      <c r="AE72" s="121">
        <v>43</v>
      </c>
      <c r="AF72" s="119" t="s">
        <v>2</v>
      </c>
      <c r="AG72" s="122">
        <f>AE74*AG73</f>
        <v>0</v>
      </c>
      <c r="AH72" s="118">
        <v>44</v>
      </c>
      <c r="AI72" s="119" t="s">
        <v>2</v>
      </c>
      <c r="AJ72" s="120">
        <f>AH74*AJ73</f>
        <v>0</v>
      </c>
      <c r="AK72" s="121">
        <v>45</v>
      </c>
      <c r="AL72" s="119" t="s">
        <v>1</v>
      </c>
      <c r="AM72" s="122">
        <f>AK74*AM73</f>
        <v>0</v>
      </c>
      <c r="AN72" s="145">
        <v>46</v>
      </c>
      <c r="AO72" s="143" t="s">
        <v>2</v>
      </c>
      <c r="AP72" s="142">
        <f>AN74*AP73</f>
        <v>0</v>
      </c>
      <c r="AQ72" s="138"/>
    </row>
    <row r="73" spans="1:47" s="17" customFormat="1" ht="24" customHeight="1" x14ac:dyDescent="0.3">
      <c r="A73" s="17">
        <v>2</v>
      </c>
      <c r="B73" s="40">
        <v>3000</v>
      </c>
      <c r="C73" s="124">
        <v>5</v>
      </c>
      <c r="D73" s="125"/>
      <c r="E73" s="126"/>
      <c r="F73" s="127"/>
      <c r="G73" s="126"/>
      <c r="H73" s="126"/>
      <c r="I73" s="128"/>
      <c r="J73" s="125"/>
      <c r="K73" s="126"/>
      <c r="L73" s="127"/>
      <c r="M73" s="126"/>
      <c r="N73" s="126"/>
      <c r="O73" s="128"/>
      <c r="P73" s="125"/>
      <c r="Q73" s="126"/>
      <c r="R73" s="127"/>
      <c r="S73" s="125"/>
      <c r="T73" s="126"/>
      <c r="U73" s="127"/>
      <c r="V73" s="126"/>
      <c r="W73" s="126"/>
      <c r="X73" s="127"/>
      <c r="Y73" s="126"/>
      <c r="Z73" s="126"/>
      <c r="AA73" s="128"/>
      <c r="AB73" s="125"/>
      <c r="AC73" s="126"/>
      <c r="AD73" s="127"/>
      <c r="AE73" s="126"/>
      <c r="AF73" s="126"/>
      <c r="AG73" s="128"/>
      <c r="AH73" s="125"/>
      <c r="AI73" s="126"/>
      <c r="AJ73" s="127"/>
      <c r="AK73" s="126"/>
      <c r="AL73" s="126"/>
      <c r="AM73" s="128"/>
      <c r="AN73" s="125"/>
      <c r="AO73" s="126"/>
      <c r="AP73" s="127"/>
      <c r="AQ73" s="139">
        <v>5</v>
      </c>
      <c r="AS73" s="73">
        <f>D74+M74+V74+Y74+AB74+AE74+AH74+AN74+AK74+G74+J74+P74+S74</f>
        <v>770.6</v>
      </c>
      <c r="AT73" s="31">
        <f>AU73/AS73</f>
        <v>0</v>
      </c>
      <c r="AU73" s="31">
        <f>AP72+AM72+AJ72+AG72+AD72+AA72+X72+O72+F72+I72+L72+R72+U72</f>
        <v>0</v>
      </c>
    </row>
    <row r="74" spans="1:47" s="17" customFormat="1" ht="24" customHeight="1" x14ac:dyDescent="0.3">
      <c r="A74" s="17">
        <v>3</v>
      </c>
      <c r="B74" s="40"/>
      <c r="C74" s="131"/>
      <c r="D74" s="132">
        <v>70.5</v>
      </c>
      <c r="E74" s="133"/>
      <c r="F74" s="134"/>
      <c r="G74" s="135">
        <v>64.7</v>
      </c>
      <c r="H74" s="133"/>
      <c r="I74" s="136"/>
      <c r="J74" s="132">
        <v>42.7</v>
      </c>
      <c r="K74" s="133"/>
      <c r="L74" s="134"/>
      <c r="M74" s="135">
        <v>65</v>
      </c>
      <c r="N74" s="133"/>
      <c r="O74" s="136"/>
      <c r="P74" s="132">
        <v>70.099999999999994</v>
      </c>
      <c r="Q74" s="133"/>
      <c r="R74" s="134"/>
      <c r="S74" s="132">
        <f>+S53+S50</f>
        <v>97.2</v>
      </c>
      <c r="T74" s="133"/>
      <c r="U74" s="134"/>
      <c r="V74" s="135">
        <v>70.099999999999994</v>
      </c>
      <c r="W74" s="133"/>
      <c r="X74" s="134"/>
      <c r="Y74" s="135">
        <v>42.9</v>
      </c>
      <c r="Z74" s="133"/>
      <c r="AA74" s="136"/>
      <c r="AB74" s="132">
        <v>42.7</v>
      </c>
      <c r="AC74" s="133"/>
      <c r="AD74" s="134"/>
      <c r="AE74" s="135">
        <v>42.9</v>
      </c>
      <c r="AF74" s="133"/>
      <c r="AG74" s="136"/>
      <c r="AH74" s="132">
        <v>42.9</v>
      </c>
      <c r="AI74" s="133"/>
      <c r="AJ74" s="134"/>
      <c r="AK74" s="135">
        <v>70.5</v>
      </c>
      <c r="AL74" s="133"/>
      <c r="AM74" s="136"/>
      <c r="AN74" s="132">
        <v>48.4</v>
      </c>
      <c r="AO74" s="133"/>
      <c r="AP74" s="134"/>
      <c r="AQ74" s="147"/>
    </row>
    <row r="75" spans="1:47" s="17" customFormat="1" ht="24" customHeight="1" x14ac:dyDescent="0.3">
      <c r="A75" s="17">
        <v>1</v>
      </c>
      <c r="B75" s="40"/>
      <c r="C75" s="117"/>
      <c r="D75" s="118">
        <v>21</v>
      </c>
      <c r="E75" s="119" t="s">
        <v>1</v>
      </c>
      <c r="F75" s="120">
        <f>D77*F76</f>
        <v>0</v>
      </c>
      <c r="G75" s="121">
        <v>22</v>
      </c>
      <c r="H75" s="119" t="s">
        <v>1</v>
      </c>
      <c r="I75" s="122">
        <f>G77*I76</f>
        <v>0</v>
      </c>
      <c r="J75" s="145">
        <v>23</v>
      </c>
      <c r="K75" s="143" t="s">
        <v>2</v>
      </c>
      <c r="L75" s="142">
        <f>J77*L76</f>
        <v>0</v>
      </c>
      <c r="M75" s="121">
        <v>24</v>
      </c>
      <c r="N75" s="119" t="s">
        <v>1</v>
      </c>
      <c r="O75" s="122">
        <f>M77*O76</f>
        <v>0</v>
      </c>
      <c r="P75" s="145">
        <v>25</v>
      </c>
      <c r="Q75" s="143" t="s">
        <v>1</v>
      </c>
      <c r="R75" s="142">
        <f>P77*R76</f>
        <v>0</v>
      </c>
      <c r="S75" s="146">
        <v>26</v>
      </c>
      <c r="T75" s="143" t="s">
        <v>2</v>
      </c>
      <c r="U75" s="144">
        <f>S77*U76</f>
        <v>0</v>
      </c>
      <c r="V75" s="118">
        <v>27</v>
      </c>
      <c r="W75" s="119" t="s">
        <v>1</v>
      </c>
      <c r="X75" s="120">
        <f>V77*X76</f>
        <v>0</v>
      </c>
      <c r="Y75" s="121">
        <v>28</v>
      </c>
      <c r="Z75" s="119" t="s">
        <v>2</v>
      </c>
      <c r="AA75" s="122">
        <f>Y77*AA76</f>
        <v>0</v>
      </c>
      <c r="AB75" s="118">
        <v>29</v>
      </c>
      <c r="AC75" s="119" t="s">
        <v>2</v>
      </c>
      <c r="AD75" s="120">
        <f>AB77*AD76</f>
        <v>0</v>
      </c>
      <c r="AE75" s="121">
        <v>30</v>
      </c>
      <c r="AF75" s="119" t="s">
        <v>2</v>
      </c>
      <c r="AG75" s="122">
        <f>AE77*AG76</f>
        <v>0</v>
      </c>
      <c r="AH75" s="118">
        <v>31</v>
      </c>
      <c r="AI75" s="119" t="s">
        <v>2</v>
      </c>
      <c r="AJ75" s="120">
        <f>AH77*AJ76</f>
        <v>0</v>
      </c>
      <c r="AK75" s="121">
        <v>32</v>
      </c>
      <c r="AL75" s="119" t="s">
        <v>1</v>
      </c>
      <c r="AM75" s="122">
        <f>AK77*AM76</f>
        <v>0</v>
      </c>
      <c r="AN75" s="118">
        <v>33</v>
      </c>
      <c r="AO75" s="119" t="s">
        <v>2</v>
      </c>
      <c r="AP75" s="120">
        <f>AN77*AP76</f>
        <v>0</v>
      </c>
      <c r="AQ75" s="138"/>
    </row>
    <row r="76" spans="1:47" s="17" customFormat="1" ht="24" customHeight="1" x14ac:dyDescent="0.3">
      <c r="A76" s="17">
        <v>2</v>
      </c>
      <c r="B76" s="40">
        <v>3000</v>
      </c>
      <c r="C76" s="124">
        <v>4</v>
      </c>
      <c r="D76" s="125"/>
      <c r="E76" s="126"/>
      <c r="F76" s="127"/>
      <c r="G76" s="126"/>
      <c r="H76" s="126"/>
      <c r="I76" s="128"/>
      <c r="J76" s="125"/>
      <c r="K76" s="126"/>
      <c r="L76" s="127"/>
      <c r="M76" s="126"/>
      <c r="N76" s="126"/>
      <c r="O76" s="128"/>
      <c r="P76" s="125"/>
      <c r="Q76" s="126"/>
      <c r="R76" s="127"/>
      <c r="S76" s="126"/>
      <c r="T76" s="126"/>
      <c r="U76" s="128"/>
      <c r="V76" s="125"/>
      <c r="W76" s="126"/>
      <c r="X76" s="127"/>
      <c r="Y76" s="180"/>
      <c r="Z76" s="126"/>
      <c r="AA76" s="128"/>
      <c r="AB76" s="125"/>
      <c r="AC76" s="126"/>
      <c r="AD76" s="127"/>
      <c r="AE76" s="126"/>
      <c r="AF76" s="126"/>
      <c r="AG76" s="128"/>
      <c r="AH76" s="125"/>
      <c r="AI76" s="126"/>
      <c r="AJ76" s="127"/>
      <c r="AK76" s="126"/>
      <c r="AL76" s="126"/>
      <c r="AM76" s="128"/>
      <c r="AN76" s="125"/>
      <c r="AO76" s="126"/>
      <c r="AP76" s="127"/>
      <c r="AQ76" s="139">
        <v>4</v>
      </c>
      <c r="AS76" s="73">
        <f>D77+J77+M77+P77+S77+V77+Y77+AB77+AE77+AH77+AN77+AK77+G77</f>
        <v>721.8</v>
      </c>
      <c r="AT76" s="31">
        <f>AU76/AS76</f>
        <v>0</v>
      </c>
      <c r="AU76" s="31">
        <f>AP75+AM75+AJ75+AG75+AD75+AA75+X75+U75+R75+O75+L75+F75+I75</f>
        <v>0</v>
      </c>
    </row>
    <row r="77" spans="1:47" s="17" customFormat="1" ht="24" customHeight="1" thickBot="1" x14ac:dyDescent="0.35">
      <c r="A77" s="17">
        <v>3</v>
      </c>
      <c r="B77" s="40"/>
      <c r="C77" s="131"/>
      <c r="D77" s="132">
        <v>70.5</v>
      </c>
      <c r="E77" s="133"/>
      <c r="F77" s="134"/>
      <c r="G77" s="135">
        <v>64.7</v>
      </c>
      <c r="H77" s="133"/>
      <c r="I77" s="136"/>
      <c r="J77" s="132">
        <v>42.7</v>
      </c>
      <c r="K77" s="133"/>
      <c r="L77" s="134"/>
      <c r="M77" s="135">
        <v>65</v>
      </c>
      <c r="N77" s="133"/>
      <c r="O77" s="136"/>
      <c r="P77" s="132">
        <v>70.099999999999994</v>
      </c>
      <c r="Q77" s="133"/>
      <c r="R77" s="134"/>
      <c r="S77" s="135">
        <v>48.4</v>
      </c>
      <c r="T77" s="133"/>
      <c r="U77" s="136"/>
      <c r="V77" s="132">
        <v>70.099999999999994</v>
      </c>
      <c r="W77" s="133"/>
      <c r="X77" s="134"/>
      <c r="Y77" s="143">
        <v>42.9</v>
      </c>
      <c r="Z77" s="141"/>
      <c r="AA77" s="144"/>
      <c r="AB77" s="132">
        <v>42.7</v>
      </c>
      <c r="AC77" s="133"/>
      <c r="AD77" s="134"/>
      <c r="AE77" s="135">
        <v>42.9</v>
      </c>
      <c r="AF77" s="133"/>
      <c r="AG77" s="136"/>
      <c r="AH77" s="132">
        <v>42.9</v>
      </c>
      <c r="AI77" s="133"/>
      <c r="AJ77" s="134"/>
      <c r="AK77" s="135">
        <v>70.5</v>
      </c>
      <c r="AL77" s="133"/>
      <c r="AM77" s="136"/>
      <c r="AN77" s="132">
        <v>48.4</v>
      </c>
      <c r="AO77" s="133"/>
      <c r="AP77" s="134"/>
      <c r="AQ77" s="147"/>
    </row>
    <row r="78" spans="1:47" s="17" customFormat="1" ht="24" customHeight="1" x14ac:dyDescent="0.3">
      <c r="A78" s="17">
        <v>1</v>
      </c>
      <c r="B78" s="40"/>
      <c r="C78" s="117"/>
      <c r="D78" s="118">
        <v>8</v>
      </c>
      <c r="E78" s="119" t="s">
        <v>1</v>
      </c>
      <c r="F78" s="120">
        <f>D80*F79</f>
        <v>0</v>
      </c>
      <c r="G78" s="121">
        <v>9</v>
      </c>
      <c r="H78" s="119" t="s">
        <v>1</v>
      </c>
      <c r="I78" s="122">
        <f>G80*I79</f>
        <v>0</v>
      </c>
      <c r="J78" s="118">
        <v>10</v>
      </c>
      <c r="K78" s="119" t="s">
        <v>2</v>
      </c>
      <c r="L78" s="120">
        <f>J80*L79</f>
        <v>0</v>
      </c>
      <c r="M78" s="121">
        <v>11</v>
      </c>
      <c r="N78" s="119" t="s">
        <v>1</v>
      </c>
      <c r="O78" s="122">
        <f>M80*O79</f>
        <v>0</v>
      </c>
      <c r="P78" s="118">
        <v>12</v>
      </c>
      <c r="Q78" s="119" t="s">
        <v>1</v>
      </c>
      <c r="R78" s="120">
        <f>P80*R79</f>
        <v>0</v>
      </c>
      <c r="S78" s="121">
        <v>13</v>
      </c>
      <c r="T78" s="119" t="s">
        <v>2</v>
      </c>
      <c r="U78" s="122">
        <f>S80*U79</f>
        <v>0</v>
      </c>
      <c r="V78" s="118">
        <v>14</v>
      </c>
      <c r="W78" s="119" t="s">
        <v>1</v>
      </c>
      <c r="X78" s="122">
        <f>V80*X79</f>
        <v>0</v>
      </c>
      <c r="Y78" s="163">
        <v>15</v>
      </c>
      <c r="Z78" s="164" t="s">
        <v>2</v>
      </c>
      <c r="AA78" s="190">
        <f>Y80*AA79</f>
        <v>5062200</v>
      </c>
      <c r="AB78" s="121">
        <v>16</v>
      </c>
      <c r="AC78" s="119" t="s">
        <v>2</v>
      </c>
      <c r="AD78" s="120">
        <f>AB80*AD79</f>
        <v>0</v>
      </c>
      <c r="AE78" s="121">
        <v>17</v>
      </c>
      <c r="AF78" s="119" t="s">
        <v>2</v>
      </c>
      <c r="AG78" s="122">
        <f>AE80*AG79</f>
        <v>0</v>
      </c>
      <c r="AH78" s="118">
        <v>18</v>
      </c>
      <c r="AI78" s="119" t="s">
        <v>2</v>
      </c>
      <c r="AJ78" s="120">
        <f>AH80*AJ79</f>
        <v>0</v>
      </c>
      <c r="AK78" s="121">
        <v>19</v>
      </c>
      <c r="AL78" s="119" t="s">
        <v>1</v>
      </c>
      <c r="AM78" s="122">
        <f>AK80*AM79</f>
        <v>0</v>
      </c>
      <c r="AN78" s="118">
        <v>20</v>
      </c>
      <c r="AO78" s="119" t="s">
        <v>2</v>
      </c>
      <c r="AP78" s="120">
        <f>AN80*AP79</f>
        <v>0</v>
      </c>
      <c r="AQ78" s="138"/>
    </row>
    <row r="79" spans="1:47" s="17" customFormat="1" ht="24" customHeight="1" x14ac:dyDescent="0.3">
      <c r="A79" s="17">
        <v>2</v>
      </c>
      <c r="B79" s="40">
        <v>3000</v>
      </c>
      <c r="C79" s="124">
        <v>3</v>
      </c>
      <c r="D79" s="125"/>
      <c r="E79" s="126"/>
      <c r="F79" s="127"/>
      <c r="G79" s="126"/>
      <c r="H79" s="126"/>
      <c r="I79" s="128"/>
      <c r="J79" s="125"/>
      <c r="K79" s="126"/>
      <c r="L79" s="127"/>
      <c r="M79" s="126"/>
      <c r="N79" s="126"/>
      <c r="O79" s="128"/>
      <c r="P79" s="125"/>
      <c r="Q79" s="126"/>
      <c r="R79" s="127"/>
      <c r="S79" s="126"/>
      <c r="T79" s="126"/>
      <c r="U79" s="128"/>
      <c r="V79" s="125"/>
      <c r="W79" s="126"/>
      <c r="X79" s="128"/>
      <c r="Y79" s="168"/>
      <c r="Z79" s="169"/>
      <c r="AA79" s="191">
        <v>118000</v>
      </c>
      <c r="AB79" s="126"/>
      <c r="AC79" s="126"/>
      <c r="AD79" s="127"/>
      <c r="AE79" s="126"/>
      <c r="AF79" s="126"/>
      <c r="AG79" s="128"/>
      <c r="AH79" s="125"/>
      <c r="AI79" s="126"/>
      <c r="AJ79" s="127"/>
      <c r="AK79" s="126"/>
      <c r="AL79" s="126"/>
      <c r="AM79" s="128"/>
      <c r="AN79" s="125"/>
      <c r="AO79" s="126"/>
      <c r="AP79" s="127"/>
      <c r="AQ79" s="139">
        <v>3</v>
      </c>
      <c r="AS79" s="73">
        <f>D80+J80+M80+P80+S80+V80+Y80+AB80+AE80+AN80+AK80+G80+AH80</f>
        <v>721.8</v>
      </c>
      <c r="AT79" s="31">
        <f>AU79/AS79</f>
        <v>7013.3000831255204</v>
      </c>
      <c r="AU79" s="31">
        <f>AP78+AM78+AG78+AD78+AA78+X78+U78+R78+O78+L78+F78+I78+AJ78</f>
        <v>5062200</v>
      </c>
    </row>
    <row r="80" spans="1:47" s="17" customFormat="1" ht="24" customHeight="1" thickBot="1" x14ac:dyDescent="0.35">
      <c r="A80" s="17">
        <v>3</v>
      </c>
      <c r="B80" s="40"/>
      <c r="C80" s="131"/>
      <c r="D80" s="132">
        <v>70.5</v>
      </c>
      <c r="E80" s="133"/>
      <c r="F80" s="134"/>
      <c r="G80" s="135">
        <v>64.7</v>
      </c>
      <c r="H80" s="133"/>
      <c r="I80" s="136"/>
      <c r="J80" s="132">
        <v>42.7</v>
      </c>
      <c r="K80" s="133"/>
      <c r="L80" s="134"/>
      <c r="M80" s="135">
        <v>65</v>
      </c>
      <c r="N80" s="133"/>
      <c r="O80" s="136"/>
      <c r="P80" s="132">
        <v>70.099999999999994</v>
      </c>
      <c r="Q80" s="133"/>
      <c r="R80" s="134"/>
      <c r="S80" s="135">
        <v>48.4</v>
      </c>
      <c r="T80" s="133"/>
      <c r="U80" s="136"/>
      <c r="V80" s="132">
        <v>70.099999999999994</v>
      </c>
      <c r="W80" s="133"/>
      <c r="X80" s="136"/>
      <c r="Y80" s="172">
        <v>42.9</v>
      </c>
      <c r="Z80" s="173" t="s">
        <v>50</v>
      </c>
      <c r="AA80" s="192"/>
      <c r="AB80" s="143">
        <v>42.7</v>
      </c>
      <c r="AC80" s="141"/>
      <c r="AD80" s="142"/>
      <c r="AE80" s="135">
        <v>42.9</v>
      </c>
      <c r="AF80" s="133"/>
      <c r="AG80" s="136"/>
      <c r="AH80" s="140">
        <v>42.9</v>
      </c>
      <c r="AI80" s="141"/>
      <c r="AJ80" s="142"/>
      <c r="AK80" s="135">
        <v>70.5</v>
      </c>
      <c r="AL80" s="133"/>
      <c r="AM80" s="136"/>
      <c r="AN80" s="132">
        <v>48.4</v>
      </c>
      <c r="AO80" s="133"/>
      <c r="AP80" s="134"/>
      <c r="AQ80" s="147"/>
    </row>
    <row r="81" spans="1:47" s="17" customFormat="1" ht="24" customHeight="1" x14ac:dyDescent="0.3">
      <c r="A81" s="17">
        <v>1</v>
      </c>
      <c r="B81" s="40"/>
      <c r="C81" s="124"/>
      <c r="D81" s="193"/>
      <c r="E81" s="194"/>
      <c r="F81" s="195"/>
      <c r="G81" s="194"/>
      <c r="H81" s="194"/>
      <c r="I81" s="195"/>
      <c r="J81" s="193"/>
      <c r="K81" s="194"/>
      <c r="L81" s="195"/>
      <c r="M81" s="193"/>
      <c r="N81" s="194"/>
      <c r="O81" s="196"/>
      <c r="P81" s="118">
        <v>1</v>
      </c>
      <c r="Q81" s="119" t="s">
        <v>1</v>
      </c>
      <c r="R81" s="120">
        <f>P83*R82</f>
        <v>0</v>
      </c>
      <c r="S81" s="121">
        <v>2</v>
      </c>
      <c r="T81" s="119" t="s">
        <v>2</v>
      </c>
      <c r="U81" s="122">
        <f>S83*U82</f>
        <v>0</v>
      </c>
      <c r="V81" s="118">
        <v>3</v>
      </c>
      <c r="W81" s="119" t="s">
        <v>1</v>
      </c>
      <c r="X81" s="120">
        <f>V83*X82</f>
        <v>0</v>
      </c>
      <c r="Y81" s="146">
        <v>4</v>
      </c>
      <c r="Z81" s="143" t="s">
        <v>2</v>
      </c>
      <c r="AA81" s="144">
        <f>Y83*AA82</f>
        <v>0</v>
      </c>
      <c r="AB81" s="157">
        <v>5</v>
      </c>
      <c r="AC81" s="158" t="s">
        <v>2</v>
      </c>
      <c r="AD81" s="159">
        <f>AB83*AD82</f>
        <v>4779900</v>
      </c>
      <c r="AE81" s="121">
        <v>6</v>
      </c>
      <c r="AF81" s="119" t="s">
        <v>2</v>
      </c>
      <c r="AG81" s="122">
        <f>AE83*AG82</f>
        <v>0</v>
      </c>
      <c r="AH81" s="118">
        <v>7</v>
      </c>
      <c r="AI81" s="119" t="s">
        <v>2</v>
      </c>
      <c r="AJ81" s="120">
        <f>AH83*AJ82</f>
        <v>0</v>
      </c>
      <c r="AK81" s="197"/>
      <c r="AL81" s="197"/>
      <c r="AM81" s="198"/>
      <c r="AN81" s="199"/>
      <c r="AO81" s="200"/>
      <c r="AP81" s="201"/>
      <c r="AQ81" s="130"/>
    </row>
    <row r="82" spans="1:47" s="17" customFormat="1" ht="24" customHeight="1" x14ac:dyDescent="0.3">
      <c r="A82" s="17">
        <v>2</v>
      </c>
      <c r="B82" s="40"/>
      <c r="C82" s="124">
        <v>2</v>
      </c>
      <c r="D82" s="202"/>
      <c r="E82" s="203"/>
      <c r="F82" s="204"/>
      <c r="G82" s="203"/>
      <c r="H82" s="203"/>
      <c r="I82" s="204"/>
      <c r="J82" s="202"/>
      <c r="K82" s="203"/>
      <c r="L82" s="204"/>
      <c r="M82" s="202"/>
      <c r="N82" s="203"/>
      <c r="O82" s="205"/>
      <c r="P82" s="125"/>
      <c r="Q82" s="126"/>
      <c r="R82" s="127"/>
      <c r="S82" s="126"/>
      <c r="T82" s="126"/>
      <c r="U82" s="128"/>
      <c r="V82" s="125"/>
      <c r="W82" s="126"/>
      <c r="X82" s="127"/>
      <c r="Y82" s="126"/>
      <c r="Z82" s="126"/>
      <c r="AA82" s="128"/>
      <c r="AB82" s="160"/>
      <c r="AC82" s="161"/>
      <c r="AD82" s="162">
        <v>113000</v>
      </c>
      <c r="AE82" s="126"/>
      <c r="AF82" s="126"/>
      <c r="AG82" s="128"/>
      <c r="AH82" s="125"/>
      <c r="AI82" s="126"/>
      <c r="AJ82" s="127"/>
      <c r="AK82" s="206"/>
      <c r="AL82" s="206"/>
      <c r="AM82" s="207"/>
      <c r="AN82" s="208"/>
      <c r="AO82" s="206"/>
      <c r="AP82" s="207"/>
      <c r="AQ82" s="130">
        <v>2</v>
      </c>
      <c r="AS82" s="73">
        <f>D83+J83+M83+P83+S83+V83+Y83+AB83+AE83+AH83+AN83+AK83+G83</f>
        <v>358.5</v>
      </c>
      <c r="AT82" s="31">
        <f>AU82/AS82</f>
        <v>13333.05439330544</v>
      </c>
      <c r="AU82" s="31">
        <f>AP81+AM81+AJ81+AG81+AD81+AA81+X81+U81+R81+O81+L81+F81+I81</f>
        <v>4779900</v>
      </c>
    </row>
    <row r="83" spans="1:47" s="17" customFormat="1" ht="24" customHeight="1" thickBot="1" x14ac:dyDescent="0.35">
      <c r="A83" s="17">
        <v>3</v>
      </c>
      <c r="B83" s="40"/>
      <c r="C83" s="131"/>
      <c r="D83" s="209"/>
      <c r="E83" s="210"/>
      <c r="F83" s="211"/>
      <c r="G83" s="212"/>
      <c r="H83" s="210"/>
      <c r="I83" s="211"/>
      <c r="J83" s="209"/>
      <c r="K83" s="210"/>
      <c r="L83" s="211"/>
      <c r="M83" s="209"/>
      <c r="N83" s="210"/>
      <c r="O83" s="213"/>
      <c r="P83" s="132">
        <v>69.900000000000006</v>
      </c>
      <c r="Q83" s="133"/>
      <c r="R83" s="134"/>
      <c r="S83" s="135">
        <v>48.2</v>
      </c>
      <c r="T83" s="133"/>
      <c r="U83" s="136"/>
      <c r="V83" s="132">
        <v>69.900000000000006</v>
      </c>
      <c r="W83" s="133"/>
      <c r="X83" s="134"/>
      <c r="Y83" s="135">
        <v>42.6</v>
      </c>
      <c r="Z83" s="133"/>
      <c r="AA83" s="136"/>
      <c r="AB83" s="178">
        <v>42.3</v>
      </c>
      <c r="AC83" s="176"/>
      <c r="AD83" s="179"/>
      <c r="AE83" s="135">
        <v>43</v>
      </c>
      <c r="AF83" s="133"/>
      <c r="AG83" s="136"/>
      <c r="AH83" s="132">
        <v>42.6</v>
      </c>
      <c r="AI83" s="133"/>
      <c r="AJ83" s="134"/>
      <c r="AK83" s="214"/>
      <c r="AL83" s="215"/>
      <c r="AM83" s="216"/>
      <c r="AN83" s="217"/>
      <c r="AO83" s="215"/>
      <c r="AP83" s="216"/>
      <c r="AQ83" s="137"/>
    </row>
    <row r="84" spans="1:47" s="17" customFormat="1" ht="24" customHeight="1" x14ac:dyDescent="0.3">
      <c r="A84" s="17">
        <v>1</v>
      </c>
      <c r="B84" s="39"/>
      <c r="C84" s="117"/>
      <c r="D84" s="199"/>
      <c r="E84" s="200"/>
      <c r="F84" s="201"/>
      <c r="G84" s="199"/>
      <c r="H84" s="200"/>
      <c r="I84" s="201"/>
      <c r="J84" s="199"/>
      <c r="K84" s="200"/>
      <c r="L84" s="201"/>
      <c r="M84" s="199"/>
      <c r="N84" s="200"/>
      <c r="O84" s="201"/>
      <c r="P84" s="218"/>
      <c r="Q84" s="200"/>
      <c r="R84" s="201"/>
      <c r="S84" s="199"/>
      <c r="T84" s="200"/>
      <c r="U84" s="201"/>
      <c r="V84" s="199"/>
      <c r="W84" s="200"/>
      <c r="X84" s="201"/>
      <c r="Y84" s="199"/>
      <c r="Z84" s="200"/>
      <c r="AA84" s="201"/>
      <c r="AB84" s="218"/>
      <c r="AC84" s="200"/>
      <c r="AD84" s="201"/>
      <c r="AE84" s="199"/>
      <c r="AF84" s="200"/>
      <c r="AG84" s="201"/>
      <c r="AH84" s="199"/>
      <c r="AI84" s="200"/>
      <c r="AJ84" s="201"/>
      <c r="AK84" s="199"/>
      <c r="AL84" s="200"/>
      <c r="AM84" s="201"/>
      <c r="AN84" s="219"/>
      <c r="AO84" s="197"/>
      <c r="AP84" s="198"/>
      <c r="AQ84" s="123"/>
    </row>
    <row r="85" spans="1:47" s="17" customFormat="1" ht="24" customHeight="1" x14ac:dyDescent="0.3">
      <c r="A85" s="17">
        <v>2</v>
      </c>
      <c r="B85" s="39"/>
      <c r="C85" s="124">
        <v>1</v>
      </c>
      <c r="D85" s="199"/>
      <c r="E85" s="200"/>
      <c r="F85" s="201"/>
      <c r="G85" s="199"/>
      <c r="H85" s="200"/>
      <c r="I85" s="201"/>
      <c r="J85" s="199"/>
      <c r="K85" s="200"/>
      <c r="L85" s="201"/>
      <c r="M85" s="199"/>
      <c r="N85" s="200"/>
      <c r="O85" s="201"/>
      <c r="P85" s="218"/>
      <c r="Q85" s="218"/>
      <c r="R85" s="201"/>
      <c r="S85" s="199"/>
      <c r="T85" s="200"/>
      <c r="U85" s="201"/>
      <c r="V85" s="199"/>
      <c r="W85" s="200"/>
      <c r="X85" s="201"/>
      <c r="Y85" s="199"/>
      <c r="Z85" s="200"/>
      <c r="AA85" s="201"/>
      <c r="AB85" s="218"/>
      <c r="AC85" s="218"/>
      <c r="AD85" s="201"/>
      <c r="AE85" s="199"/>
      <c r="AF85" s="200"/>
      <c r="AG85" s="201"/>
      <c r="AH85" s="199"/>
      <c r="AI85" s="200"/>
      <c r="AJ85" s="201"/>
      <c r="AK85" s="208"/>
      <c r="AL85" s="206"/>
      <c r="AM85" s="207"/>
      <c r="AN85" s="208"/>
      <c r="AO85" s="206"/>
      <c r="AP85" s="207"/>
      <c r="AQ85" s="130">
        <v>1</v>
      </c>
    </row>
    <row r="86" spans="1:47" s="17" customFormat="1" ht="16.5" customHeight="1" x14ac:dyDescent="0.3">
      <c r="A86" s="17">
        <v>3</v>
      </c>
      <c r="B86" s="29"/>
      <c r="C86" s="131"/>
      <c r="D86" s="217"/>
      <c r="E86" s="214"/>
      <c r="F86" s="216"/>
      <c r="G86" s="217"/>
      <c r="H86" s="220"/>
      <c r="I86" s="216"/>
      <c r="J86" s="217"/>
      <c r="K86" s="220"/>
      <c r="L86" s="221"/>
      <c r="M86" s="217"/>
      <c r="N86" s="220"/>
      <c r="O86" s="216"/>
      <c r="P86" s="222"/>
      <c r="Q86" s="223"/>
      <c r="R86" s="224"/>
      <c r="S86" s="217"/>
      <c r="T86" s="220"/>
      <c r="U86" s="216"/>
      <c r="V86" s="217"/>
      <c r="W86" s="220"/>
      <c r="X86" s="221"/>
      <c r="Y86" s="217"/>
      <c r="Z86" s="220"/>
      <c r="AA86" s="216"/>
      <c r="AB86" s="222"/>
      <c r="AC86" s="223"/>
      <c r="AD86" s="224"/>
      <c r="AE86" s="217"/>
      <c r="AF86" s="220"/>
      <c r="AG86" s="221"/>
      <c r="AH86" s="217"/>
      <c r="AI86" s="220"/>
      <c r="AJ86" s="216"/>
      <c r="AK86" s="217"/>
      <c r="AL86" s="215"/>
      <c r="AM86" s="216"/>
      <c r="AN86" s="217"/>
      <c r="AO86" s="215"/>
      <c r="AP86" s="216"/>
      <c r="AQ86" s="137"/>
    </row>
    <row r="87" spans="1:47" s="74" customFormat="1" ht="16.5" thickBot="1" x14ac:dyDescent="0.3">
      <c r="C87" s="75"/>
      <c r="D87" s="76">
        <f>D83+D80+D77+D74+D71+D68+D65+D62+D59+D56+D53+D50+D47+D44+D41+D38+D35+D32+D29+D26+D23+D20+D17+D14+D11</f>
        <v>1701.5999999999992</v>
      </c>
      <c r="E87" s="77"/>
      <c r="F87" s="77"/>
      <c r="G87" s="76"/>
      <c r="H87" s="78"/>
      <c r="I87" s="78"/>
      <c r="J87" s="76">
        <f>J83+J80+J77+J74+J71+J68+J65+J62+J59+J56+J53+J50+J47+J44+J41+J38+J35+J32+J29+J26+J23+J20+J17+J14+J11</f>
        <v>1034.3000000000004</v>
      </c>
      <c r="K87" s="78"/>
      <c r="L87" s="78"/>
      <c r="M87" s="76">
        <f>M83+M80+M77+M74+M71+M68+M65+M62+M59+M56+M53+M50+M47+M44+M41+M38+M35+M32+M29+M26+M23+M20+M17+M14+M11</f>
        <v>1511.5000000000007</v>
      </c>
      <c r="N87" s="77"/>
      <c r="O87" s="77"/>
      <c r="P87" s="76">
        <f>P83+P80+P77+P74+P71+P68+P65+P62+P59+P56+P53+P50+P47+P44+P41+P38+P35+P32+P29+P26+P23+P20+P17+P14+P11</f>
        <v>1770.2999999999993</v>
      </c>
      <c r="Q87" s="78"/>
      <c r="R87" s="78"/>
      <c r="S87" s="76">
        <f>S83+S80+S77+S74+S71+S68+S65+S62+S59+S56+S53+S50+S47+S44+S41+S38+S35+S32+S29+S26+S23+S20+S17+S14+S11</f>
        <v>1261.7999999999997</v>
      </c>
      <c r="T87" s="78"/>
      <c r="U87" s="78"/>
      <c r="V87" s="76">
        <f>V83+V80+V77+V74+V71+V68+V65+V62+V59+V56+V53+V50+V47+V44+V41+V38+V35+V32+V29+V26+V23+V20+V17+V14+V11</f>
        <v>1770.2999999999993</v>
      </c>
      <c r="W87" s="78"/>
      <c r="X87" s="78"/>
      <c r="Y87" s="76">
        <f>Y83+Y80+Y77+Y74+Y71+Y68+Y65+Y62+Y59+Y56+Y53+Y50+Y47+Y44+Y41+Y38+Y35+Y32+Y29+Y26+Y23+Y20+Y17+Y14+Y11</f>
        <v>1036.7999999999995</v>
      </c>
      <c r="Z87" s="76"/>
      <c r="AA87" s="77"/>
      <c r="AB87" s="76">
        <f>AB83+AB80+AB77+AB74+AB71+AB68+AB65+AB62+AB59+AB56+AB53+AB50+AB47+AB44+AB41+AB38+AB35+AB32+AB29+AB26+AB23+AB20+AB17+AB14+AB11</f>
        <v>1075.0000000000002</v>
      </c>
      <c r="AC87" s="78"/>
      <c r="AD87" s="78"/>
      <c r="AE87" s="76">
        <f>AE83+AE80+AE77+AE74+AE71+AE68+AE65+AE62+AE59+AE56+AE53+AE50+AE47+AE44+AE41+AE38+AE35+AE32+AE29+AE26+AE23+AE20+AE17+AE14+AE11</f>
        <v>1082.0999999999999</v>
      </c>
      <c r="AF87" s="78"/>
      <c r="AG87" s="78"/>
      <c r="AH87" s="76">
        <f>AH83+AH80+AH77+AH74+AH71+AH68+AH65+AH62+AH59+AH56+AH53+AH50+AH47+AH44+AH41+AH38+AH35+AH32+AH29+AH26+AH23+AH20+AH17+AH14+AH11</f>
        <v>1036.7999999999995</v>
      </c>
      <c r="AI87" s="77"/>
      <c r="AJ87" s="77"/>
      <c r="AK87" s="76">
        <f>AK83+AK80+AK77+AK74+AK71+AK68+AK65+AK62+AK59+AK56+AK53+AK50+AK47+AK44+AK41+AK38+AK35+AK32+AK29+AK26+AK23+AK20+AK17+AK14+AK11</f>
        <v>1701.5999999999992</v>
      </c>
      <c r="AL87" s="78"/>
      <c r="AM87" s="78"/>
      <c r="AN87" s="76">
        <f>AN83+AN80+AN77+AN74+AN71+AN68+AN65+AN62+AN59+AN56+AN53+AN50+AN47+AN44+AN41+AN38+AN35+AN32+AN29+AN26+AN23+AN20+AN17+AN14+AN11</f>
        <v>1164.8</v>
      </c>
      <c r="AO87" s="78"/>
      <c r="AS87" s="79">
        <f>SUM(AS10:AS82)</f>
        <v>17651.499999999993</v>
      </c>
      <c r="AT87" s="46">
        <f>AU87/AS87</f>
        <v>3193.0204231934977</v>
      </c>
      <c r="AU87" s="46">
        <f>SUM(AU10:AU82)</f>
        <v>56361600</v>
      </c>
    </row>
    <row r="88" spans="1:47" s="74" customFormat="1" ht="45.75" customHeight="1" x14ac:dyDescent="0.35">
      <c r="C88" s="80"/>
      <c r="D88" s="690" t="s">
        <v>30</v>
      </c>
      <c r="E88" s="691"/>
      <c r="F88" s="107">
        <f>+(D11+D14+D17+D20+D23+D26+D29+D32+D35+D38+D41+D44+D47+D50+D56+D59+D62+D65++D68+D71+D74+D77+D80+D53)/24</f>
        <v>70.900000000000006</v>
      </c>
      <c r="G88" s="692">
        <v>0</v>
      </c>
      <c r="H88" s="693">
        <f>+(F17+F20+F32+F35+F50+F53+F71+F74+F77+F80)/10</f>
        <v>0</v>
      </c>
      <c r="I88" s="694">
        <f>+(G17+G20+G32+G35+G50+G53+G71+G74+G77+G80)/10</f>
        <v>58.740000000000009</v>
      </c>
      <c r="J88" s="695">
        <f>+(J11+J14+J17+J20+J23+J26+J29+J32+J35+J38+J41+J44+J47+J50+J53+J56+J59+J62+J65+J68+J71+J74+J77+J80)/24</f>
        <v>43.095833333333339</v>
      </c>
      <c r="K88" s="695">
        <f>+(I17+I20+I32+I35+I50+I53+I71+I74+I77+I80)/10</f>
        <v>0</v>
      </c>
      <c r="L88" s="695">
        <f>+(J17+J20+J32+J35+J50+J53+J71+J74+J77+J80)/10</f>
        <v>43.029999999999994</v>
      </c>
      <c r="M88" s="695">
        <v>0</v>
      </c>
      <c r="N88" s="695">
        <f>+(L17+L20+L32+L35+L50+L53+L71+L74+L77+L80)/10</f>
        <v>0</v>
      </c>
      <c r="O88" s="695">
        <f>+(M17+M20+M32+M35+M50+M53+M71+M74+M77+M80)/10</f>
        <v>59.010000000000005</v>
      </c>
      <c r="P88" s="695">
        <f>+(P11+P14+P17+P20+P23+P26+P29+P32+P35+P38+P41+P44+P47+P50+P53+P56+P59+P62+P65+P68+P71+P74+P77+P80+P83)/25</f>
        <v>70.811999999999998</v>
      </c>
      <c r="Q88" s="695">
        <f>+(O17+O20+O32+O35+O50+O53+O71+O74+O77+O80)/10</f>
        <v>0</v>
      </c>
      <c r="R88" s="695">
        <f>+(P17+P20+P32+P35+P50+P53+P71+P74+P77+P80)/10</f>
        <v>70.740000000000009</v>
      </c>
      <c r="S88" s="695">
        <f>+(S11+S14+S17+S20+S23+S26+S29+S32+S35+S38+S41+S44+S47+S50+S53+S56+S59+S62+S65+S68+S71+S74+S77+S80+S83)/25</f>
        <v>50.472000000000016</v>
      </c>
      <c r="T88" s="695">
        <f>+(R17+R20+R32+R35+R50+R53+R71+R74+R77+R80)/10</f>
        <v>0</v>
      </c>
      <c r="U88" s="695">
        <f>+(S17+S20+S32+S35+S50+S53+S71+S74+S77+S80)/10</f>
        <v>53.4</v>
      </c>
      <c r="V88" s="695">
        <f>+(V11+V14+V17+V20+V23+V26+V29+V32+V35+V38+V41+V44+V47+V50+V53+V56+V59+V62+V65+V68+V71+V74+V77+V80+V83)/25</f>
        <v>70.811999999999998</v>
      </c>
      <c r="W88" s="695">
        <f>+(U17+U20+U32+U35+U50+U53+U71+U74+U77+U80)/10</f>
        <v>0</v>
      </c>
      <c r="X88" s="695">
        <f>+(V17+V20+V32+V35+V50+V53+V71+V74+V77+V80)/10</f>
        <v>70.740000000000009</v>
      </c>
      <c r="Y88" s="695">
        <f>+(Y11+Y14+Y17+Y20+Y23+Y26+Y29+Y32+Y35+Y38+Y41+Y44+Y47+Y50+Y56+Y59+Y62+Y65+Y68+Y71+Y74+Y77+Y80+Y83)/24</f>
        <v>43.199999999999996</v>
      </c>
      <c r="Z88" s="695">
        <f>+(X17+X20+X32+X35+X50+X53+X71+X74+X77+X80)/10</f>
        <v>0</v>
      </c>
      <c r="AA88" s="695">
        <f>+(Y17+Y20+Y32+Y35+Y50+Y53+Y71+Y74+Y77+Y80)/10</f>
        <v>38.839999999999989</v>
      </c>
      <c r="AB88" s="695">
        <f>+(AB11+AB14+AB17+AB20+AB23+AB26+AB29+AB32+AB35+AB38+AB41+AB44+AB47+AB50+AB53+AB56+AB59+AB62+AB65+AB68+AB71+AB74+AB77+AB80+AB83)/25</f>
        <v>43.000000000000007</v>
      </c>
      <c r="AC88" s="695">
        <f>+(AA17+AA20+AA32+AA35+AA50+AA53+AA71+AA74+AA77+AA80)/10</f>
        <v>0</v>
      </c>
      <c r="AD88" s="695">
        <f>+(AB17+AB20+AB32+AB35+AB50+AB53+AB71+AB74+AB77+AB80)/10</f>
        <v>42.97</v>
      </c>
      <c r="AE88" s="695">
        <f>+(AE11+AE14+AE17+AE20+AE23+AE26+AE29+AE32+AE35+AE38+AE41+AE44+AE47+AE50+AE53+AE56+AE59+AE62+AE65+AE68+AE71+AE74+AE77+AE80+AE83)/25</f>
        <v>43.283999999999999</v>
      </c>
      <c r="AF88" s="695">
        <f>+(AD17+AD20+AD32+AD35+AD50+AD53+AD71+AD74+AD77+AD80)/10</f>
        <v>0</v>
      </c>
      <c r="AG88" s="695">
        <f>+(AE17+AE20+AE32+AE35+AE50+AE53+AE71+AE74+AE77+AE80)/10</f>
        <v>43.22999999999999</v>
      </c>
      <c r="AH88" s="695">
        <f>+(AH11+AH14+AH17+AH20+AH23+AH26+AH29+AH32+AH35+AH38+AH41+AH44+AH47+AH50+AH56+AH59+AH62+AH65+AH68+AH71+AH74+AH77+AH80+AH83)/24</f>
        <v>43.199999999999996</v>
      </c>
      <c r="AI88" s="695"/>
      <c r="AJ88" s="695"/>
      <c r="AK88" s="695">
        <f>+(AK11+AK14+AK17+AK20+AK23+AK26+AK29+AK32+AK35+AK38+AK41+AK44+AK47+AK50+AK53+AK56+AK59+AK62+AK65+AK68+AK71+AK74+AK77+AK80)/24</f>
        <v>70.900000000000006</v>
      </c>
      <c r="AL88" s="695">
        <f>+(AJ17+AJ20+AJ32+AJ35+AJ50+AJ53+AJ71+AJ74+AJ77+AJ80)/10</f>
        <v>0</v>
      </c>
      <c r="AM88" s="695">
        <f>+(AK17+AK20+AK32+AK35+AK50+AK53+AK71+AK74+AK77+AK80)/10</f>
        <v>70.86</v>
      </c>
      <c r="AN88" s="696">
        <f>+(AN11+AN14+AN17+AN20+AN23+AN26+AN29+AN32+AN35+AN38+AN41+AN44+AN47+AN50+AN53+AN56+AN59+AN62+AN65+AN68+AN71+AN74+AN77+AN80)/24</f>
        <v>48.533333333333353</v>
      </c>
      <c r="AO88" s="696">
        <f>+(AM17+AM20+AM32+AM35+AM50+AM53+AM71+AM74+AM77+AM80)/10</f>
        <v>0</v>
      </c>
      <c r="AP88" s="697">
        <f>+(AN17+AN20+AN32+AN35+AN50+AN53+AN71+AN74+AN77+AN80)/10</f>
        <v>48.519999999999996</v>
      </c>
      <c r="AU88" s="81"/>
    </row>
    <row r="89" spans="1:47" s="74" customFormat="1" ht="57.75" customHeight="1" x14ac:dyDescent="0.35">
      <c r="C89" s="80"/>
      <c r="D89" s="685" t="s">
        <v>37</v>
      </c>
      <c r="E89" s="686"/>
      <c r="F89" s="110">
        <f>D53</f>
        <v>71.099999999999994</v>
      </c>
      <c r="G89" s="688">
        <v>0</v>
      </c>
      <c r="H89" s="688"/>
      <c r="I89" s="688"/>
      <c r="J89" s="688">
        <f>+J32+J53</f>
        <v>86.4</v>
      </c>
      <c r="K89" s="688"/>
      <c r="L89" s="688"/>
      <c r="M89" s="688">
        <v>0</v>
      </c>
      <c r="N89" s="688"/>
      <c r="O89" s="688"/>
      <c r="P89" s="688">
        <f>+P53</f>
        <v>71.099999999999994</v>
      </c>
      <c r="Q89" s="688"/>
      <c r="R89" s="688"/>
      <c r="S89" s="688">
        <f>S50</f>
        <v>48.6</v>
      </c>
      <c r="T89" s="688"/>
      <c r="U89" s="688"/>
      <c r="V89" s="688">
        <v>0</v>
      </c>
      <c r="W89" s="688"/>
      <c r="X89" s="688"/>
      <c r="Y89" s="688">
        <f>+Y80</f>
        <v>42.9</v>
      </c>
      <c r="Z89" s="688"/>
      <c r="AA89" s="688"/>
      <c r="AB89" s="688">
        <f>+AB83+AB53</f>
        <v>85.4</v>
      </c>
      <c r="AC89" s="688"/>
      <c r="AD89" s="688"/>
      <c r="AE89" s="688">
        <v>0</v>
      </c>
      <c r="AF89" s="688"/>
      <c r="AG89" s="688"/>
      <c r="AH89" s="688">
        <v>0</v>
      </c>
      <c r="AI89" s="688"/>
      <c r="AJ89" s="688"/>
      <c r="AK89" s="688">
        <v>0</v>
      </c>
      <c r="AL89" s="688"/>
      <c r="AM89" s="688"/>
      <c r="AN89" s="688">
        <f>+AN53</f>
        <v>48.6</v>
      </c>
      <c r="AO89" s="688"/>
      <c r="AP89" s="689"/>
      <c r="AU89" s="81"/>
    </row>
    <row r="90" spans="1:47" s="74" customFormat="1" ht="48.75" customHeight="1" x14ac:dyDescent="0.35">
      <c r="C90" s="80"/>
      <c r="D90" s="685" t="s">
        <v>35</v>
      </c>
      <c r="E90" s="686"/>
      <c r="F90" s="110">
        <f>+D53</f>
        <v>71.099999999999994</v>
      </c>
      <c r="G90" s="688">
        <v>0</v>
      </c>
      <c r="H90" s="688"/>
      <c r="I90" s="688"/>
      <c r="J90" s="688">
        <f>+J53+J32</f>
        <v>86.4</v>
      </c>
      <c r="K90" s="688"/>
      <c r="L90" s="688"/>
      <c r="M90" s="688">
        <v>0</v>
      </c>
      <c r="N90" s="688"/>
      <c r="O90" s="688"/>
      <c r="P90" s="688">
        <f>+P53</f>
        <v>71.099999999999994</v>
      </c>
      <c r="Q90" s="688"/>
      <c r="R90" s="688"/>
      <c r="S90" s="688">
        <f>+S50</f>
        <v>48.6</v>
      </c>
      <c r="T90" s="688"/>
      <c r="U90" s="688"/>
      <c r="V90" s="688">
        <v>0</v>
      </c>
      <c r="W90" s="688"/>
      <c r="X90" s="688"/>
      <c r="Y90" s="688">
        <f>+Y80</f>
        <v>42.9</v>
      </c>
      <c r="Z90" s="688"/>
      <c r="AA90" s="688"/>
      <c r="AB90" s="688">
        <f>+AB83+AB53</f>
        <v>85.4</v>
      </c>
      <c r="AC90" s="688"/>
      <c r="AD90" s="688"/>
      <c r="AE90" s="688">
        <v>0</v>
      </c>
      <c r="AF90" s="688"/>
      <c r="AG90" s="688"/>
      <c r="AH90" s="688">
        <v>0</v>
      </c>
      <c r="AI90" s="688"/>
      <c r="AJ90" s="688"/>
      <c r="AK90" s="688">
        <v>0</v>
      </c>
      <c r="AL90" s="688"/>
      <c r="AM90" s="688"/>
      <c r="AN90" s="688">
        <f>+AN53</f>
        <v>48.6</v>
      </c>
      <c r="AO90" s="688"/>
      <c r="AP90" s="689"/>
      <c r="AU90" s="81"/>
    </row>
    <row r="91" spans="1:47" s="74" customFormat="1" ht="60.75" customHeight="1" x14ac:dyDescent="0.35">
      <c r="C91" s="80"/>
      <c r="D91" s="685" t="s">
        <v>36</v>
      </c>
      <c r="E91" s="686"/>
      <c r="F91" s="108">
        <f>F89-F90</f>
        <v>0</v>
      </c>
      <c r="G91" s="681">
        <f>+G89-G90</f>
        <v>0</v>
      </c>
      <c r="H91" s="681"/>
      <c r="I91" s="681"/>
      <c r="J91" s="681">
        <f>J89-J90</f>
        <v>0</v>
      </c>
      <c r="K91" s="681"/>
      <c r="L91" s="681"/>
      <c r="M91" s="681">
        <f>+M89-M90</f>
        <v>0</v>
      </c>
      <c r="N91" s="681"/>
      <c r="O91" s="681"/>
      <c r="P91" s="681">
        <f>+P89-P90</f>
        <v>0</v>
      </c>
      <c r="Q91" s="681"/>
      <c r="R91" s="681"/>
      <c r="S91" s="681">
        <f>S89-S90</f>
        <v>0</v>
      </c>
      <c r="T91" s="681"/>
      <c r="U91" s="681"/>
      <c r="V91" s="681">
        <f>+(X78+X69)/2</f>
        <v>0</v>
      </c>
      <c r="W91" s="681"/>
      <c r="X91" s="681"/>
      <c r="Y91" s="681">
        <f>Y89-Y90</f>
        <v>0</v>
      </c>
      <c r="Z91" s="681"/>
      <c r="AA91" s="681"/>
      <c r="AB91" s="681">
        <f>AB89-AB90</f>
        <v>0</v>
      </c>
      <c r="AC91" s="681"/>
      <c r="AD91" s="681"/>
      <c r="AE91" s="681">
        <f>+AE89-AE90</f>
        <v>0</v>
      </c>
      <c r="AF91" s="681"/>
      <c r="AG91" s="681"/>
      <c r="AH91" s="681">
        <v>0</v>
      </c>
      <c r="AI91" s="681"/>
      <c r="AJ91" s="681"/>
      <c r="AK91" s="681">
        <f>+AK89-AK90</f>
        <v>0</v>
      </c>
      <c r="AL91" s="681"/>
      <c r="AM91" s="681"/>
      <c r="AN91" s="681">
        <f>AN89-AN90</f>
        <v>0</v>
      </c>
      <c r="AO91" s="681"/>
      <c r="AP91" s="682"/>
      <c r="AS91" s="82"/>
      <c r="AT91" s="82"/>
      <c r="AU91" s="81"/>
    </row>
    <row r="92" spans="1:47" s="74" customFormat="1" ht="52.5" customHeight="1" x14ac:dyDescent="0.35">
      <c r="C92" s="80"/>
      <c r="D92" s="685" t="s">
        <v>31</v>
      </c>
      <c r="E92" s="686"/>
      <c r="F92" s="108">
        <f>+F51</f>
        <v>8745300</v>
      </c>
      <c r="G92" s="681">
        <v>0</v>
      </c>
      <c r="H92" s="681"/>
      <c r="I92" s="681"/>
      <c r="J92" s="681">
        <f>+(L51+L30)/2</f>
        <v>5788800</v>
      </c>
      <c r="K92" s="681"/>
      <c r="L92" s="681"/>
      <c r="M92" s="681">
        <v>0</v>
      </c>
      <c r="N92" s="681"/>
      <c r="O92" s="681"/>
      <c r="P92" s="681">
        <f>+(R51)/1</f>
        <v>8745300</v>
      </c>
      <c r="Q92" s="681"/>
      <c r="R92" s="681"/>
      <c r="S92" s="681">
        <f>+(U48)/1</f>
        <v>6172200</v>
      </c>
      <c r="T92" s="681"/>
      <c r="U92" s="681"/>
      <c r="V92" s="681">
        <f>+(X79+X70)/2</f>
        <v>0</v>
      </c>
      <c r="W92" s="681"/>
      <c r="X92" s="681"/>
      <c r="Y92" s="681">
        <f>+AA78</f>
        <v>5062200</v>
      </c>
      <c r="Z92" s="681"/>
      <c r="AA92" s="681"/>
      <c r="AB92" s="681">
        <f>+(AD81+AD51)/2</f>
        <v>5040600</v>
      </c>
      <c r="AC92" s="681"/>
      <c r="AD92" s="681"/>
      <c r="AE92" s="681">
        <v>0</v>
      </c>
      <c r="AF92" s="681"/>
      <c r="AG92" s="681"/>
      <c r="AH92" s="681">
        <f>+AJ81</f>
        <v>0</v>
      </c>
      <c r="AI92" s="681"/>
      <c r="AJ92" s="681"/>
      <c r="AK92" s="681">
        <v>0</v>
      </c>
      <c r="AL92" s="681"/>
      <c r="AM92" s="681"/>
      <c r="AN92" s="681">
        <f>+(AP51)/1</f>
        <v>5977800</v>
      </c>
      <c r="AO92" s="681"/>
      <c r="AP92" s="682"/>
      <c r="AS92" s="11"/>
      <c r="AT92" s="11"/>
      <c r="AU92" s="46"/>
    </row>
    <row r="93" spans="1:47" s="74" customFormat="1" ht="66" customHeight="1" x14ac:dyDescent="0.35">
      <c r="C93" s="80"/>
      <c r="D93" s="685" t="s">
        <v>33</v>
      </c>
      <c r="E93" s="686"/>
      <c r="F93" s="108">
        <f>+F52</f>
        <v>123000</v>
      </c>
      <c r="G93" s="687">
        <v>0</v>
      </c>
      <c r="H93" s="687"/>
      <c r="I93" s="687"/>
      <c r="J93" s="681">
        <f>+(L52+L31)/2</f>
        <v>134000</v>
      </c>
      <c r="K93" s="681"/>
      <c r="L93" s="681"/>
      <c r="M93" s="681">
        <v>0</v>
      </c>
      <c r="N93" s="681"/>
      <c r="O93" s="681"/>
      <c r="P93" s="681">
        <f>+(R52)/1</f>
        <v>123000</v>
      </c>
      <c r="Q93" s="681"/>
      <c r="R93" s="681"/>
      <c r="S93" s="681">
        <f>+(U49)/1</f>
        <v>127000</v>
      </c>
      <c r="T93" s="681"/>
      <c r="U93" s="681"/>
      <c r="V93" s="681">
        <f>+(X9+X12+X15+X18+X21+X24+X27+X30+X33+X36+X39+X42+X45+X48+X51+X54+X57+X60+X63+X66+X72+X75)/22</f>
        <v>0</v>
      </c>
      <c r="W93" s="681"/>
      <c r="X93" s="681"/>
      <c r="Y93" s="681">
        <f>+AA79</f>
        <v>118000</v>
      </c>
      <c r="Z93" s="681"/>
      <c r="AA93" s="681"/>
      <c r="AB93" s="681">
        <f>+(AD82+AD52)/2</f>
        <v>118000</v>
      </c>
      <c r="AC93" s="681"/>
      <c r="AD93" s="681"/>
      <c r="AE93" s="681">
        <v>0</v>
      </c>
      <c r="AF93" s="681"/>
      <c r="AG93" s="681"/>
      <c r="AH93" s="681">
        <f>+AJ82</f>
        <v>0</v>
      </c>
      <c r="AI93" s="681"/>
      <c r="AJ93" s="681"/>
      <c r="AK93" s="681">
        <v>0</v>
      </c>
      <c r="AL93" s="681"/>
      <c r="AM93" s="681"/>
      <c r="AN93" s="681">
        <f>+(AP52)/1</f>
        <v>123000</v>
      </c>
      <c r="AO93" s="681"/>
      <c r="AP93" s="682"/>
      <c r="AS93" s="11"/>
      <c r="AT93" s="11"/>
      <c r="AU93" s="46"/>
    </row>
    <row r="94" spans="1:47" s="74" customFormat="1" ht="54.75" customHeight="1" x14ac:dyDescent="0.35">
      <c r="C94" s="80"/>
      <c r="D94" s="685" t="s">
        <v>32</v>
      </c>
      <c r="E94" s="686"/>
      <c r="F94" s="108">
        <f>+(0)/1</f>
        <v>0</v>
      </c>
      <c r="G94" s="681">
        <f>+(I15+I18+I30+I33+I48+I69+I75+I72+I78)/9</f>
        <v>0</v>
      </c>
      <c r="H94" s="681"/>
      <c r="I94" s="681"/>
      <c r="J94" s="681">
        <v>0</v>
      </c>
      <c r="K94" s="681"/>
      <c r="L94" s="681"/>
      <c r="M94" s="681">
        <f>+(O15+O18+O30+O33+O48+O69+O72+O75+O78)/9</f>
        <v>0</v>
      </c>
      <c r="N94" s="681"/>
      <c r="O94" s="681"/>
      <c r="P94" s="681">
        <f>+(R15+R18+R33+R48+R69+R75+R78+R81+R30)/9</f>
        <v>0</v>
      </c>
      <c r="Q94" s="681"/>
      <c r="R94" s="681"/>
      <c r="S94" s="681">
        <f>+(0)/1</f>
        <v>0</v>
      </c>
      <c r="T94" s="681"/>
      <c r="U94" s="681"/>
      <c r="V94" s="681">
        <f>+(X10+X13+X16+X19+X22+X25+X28+X31+X34+X37+X40+X43+X46+X49+X52+X55+X58+X61+X64+X67+X73+X76)/22</f>
        <v>0</v>
      </c>
      <c r="W94" s="681"/>
      <c r="X94" s="681"/>
      <c r="Y94" s="681">
        <f>+(0)/1</f>
        <v>0</v>
      </c>
      <c r="Z94" s="681"/>
      <c r="AA94" s="681"/>
      <c r="AB94" s="681">
        <f>+(0)/1</f>
        <v>0</v>
      </c>
      <c r="AC94" s="681"/>
      <c r="AD94" s="681"/>
      <c r="AE94" s="681">
        <f>+(AG15+AG18+AG33+AG48+AG69+AG75+AG78+AG81+AG30+AG72+AG51)/11</f>
        <v>0</v>
      </c>
      <c r="AF94" s="681"/>
      <c r="AG94" s="681"/>
      <c r="AH94" s="681">
        <v>0</v>
      </c>
      <c r="AI94" s="681"/>
      <c r="AJ94" s="681"/>
      <c r="AK94" s="681">
        <f>+(AM15+AM18+AM33+AM48+AM69+AM75+AM78+AM72+AM51+AM30)/10</f>
        <v>0</v>
      </c>
      <c r="AL94" s="681"/>
      <c r="AM94" s="681"/>
      <c r="AN94" s="681">
        <f>+(0)/1</f>
        <v>0</v>
      </c>
      <c r="AO94" s="681"/>
      <c r="AP94" s="682"/>
      <c r="AS94" s="11"/>
      <c r="AT94" s="11"/>
      <c r="AU94" s="46"/>
    </row>
    <row r="95" spans="1:47" s="74" customFormat="1" ht="57.75" customHeight="1" thickBot="1" x14ac:dyDescent="0.4">
      <c r="C95" s="80"/>
      <c r="D95" s="683" t="s">
        <v>34</v>
      </c>
      <c r="E95" s="684"/>
      <c r="F95" s="109">
        <f>+(0)/1</f>
        <v>0</v>
      </c>
      <c r="G95" s="678">
        <f>+(I16+I19+I31+I34+I49+I70+I76+I73+I79)/9</f>
        <v>0</v>
      </c>
      <c r="H95" s="678"/>
      <c r="I95" s="678"/>
      <c r="J95" s="678">
        <v>0</v>
      </c>
      <c r="K95" s="678"/>
      <c r="L95" s="678"/>
      <c r="M95" s="678">
        <f>+(O16+O19+O31+O34+O49+O70+O73+O76+O79)/9</f>
        <v>0</v>
      </c>
      <c r="N95" s="678"/>
      <c r="O95" s="678"/>
      <c r="P95" s="678">
        <v>0</v>
      </c>
      <c r="Q95" s="678"/>
      <c r="R95" s="678"/>
      <c r="S95" s="678">
        <f>+(0)/1</f>
        <v>0</v>
      </c>
      <c r="T95" s="678"/>
      <c r="U95" s="678"/>
      <c r="V95" s="678">
        <f>+(X16+X19+X34+X49+X70+X76+X79+X82+X31+X73+X52)/11</f>
        <v>0</v>
      </c>
      <c r="W95" s="678"/>
      <c r="X95" s="678"/>
      <c r="Y95" s="678">
        <f>+(0)/1</f>
        <v>0</v>
      </c>
      <c r="Z95" s="678"/>
      <c r="AA95" s="678"/>
      <c r="AB95" s="678">
        <f>+(0)/1</f>
        <v>0</v>
      </c>
      <c r="AC95" s="678"/>
      <c r="AD95" s="678"/>
      <c r="AE95" s="678">
        <f>+(AG16+AG19+AG34+AG49+AG70+AG76+AG79+AG82+AG31+AG73+AG52)/11</f>
        <v>0</v>
      </c>
      <c r="AF95" s="678"/>
      <c r="AG95" s="678"/>
      <c r="AH95" s="678">
        <v>0</v>
      </c>
      <c r="AI95" s="678"/>
      <c r="AJ95" s="678"/>
      <c r="AK95" s="678">
        <f>+(AM16+AM19+AM34+AM49+AM70+AM76+AM79+AM73+AM52+AM31)/10</f>
        <v>0</v>
      </c>
      <c r="AL95" s="678"/>
      <c r="AM95" s="678"/>
      <c r="AN95" s="678">
        <f>+(0)/1</f>
        <v>0</v>
      </c>
      <c r="AO95" s="678"/>
      <c r="AP95" s="679"/>
      <c r="AS95" s="11"/>
      <c r="AT95" s="11"/>
      <c r="AU95" s="46"/>
    </row>
    <row r="96" spans="1:47" s="302" customFormat="1" ht="31.5" customHeight="1" thickBot="1" x14ac:dyDescent="0.3">
      <c r="C96" s="303"/>
      <c r="D96" s="304">
        <f>D84+D81+D78+D75+D72+D69+D66+D63+D60+D57+D54+D51+D48+D45+D42+D39+D36+D33+D30+D27+D24+D21+D18+D15+D12</f>
        <v>3421</v>
      </c>
      <c r="E96" s="305"/>
      <c r="F96" s="305"/>
      <c r="G96" s="304">
        <f>G84+G81+G78+G75+G72+G69+G66+G63+G60+G57+G54+G51+G48+G45+G42+G39+G36+G33+G30+G27+G24+G21+G18+G15+G12</f>
        <v>3318</v>
      </c>
      <c r="H96" s="306"/>
      <c r="I96" s="306"/>
      <c r="J96" s="304">
        <f>J84+J81+J78+J75+J72+J69+J66+J63+J60+J57+J54+J51+J48+J45+J42+J39+J36+J33+J30+J27+J24+J21+J18+J15+J12</f>
        <v>3466</v>
      </c>
      <c r="K96" s="306"/>
      <c r="L96" s="306"/>
      <c r="M96" s="304">
        <f>SUM(M11+M14+M17+M20+M23+M26+M29+M32+M35+M38+M41+M44+M47+M50+M56+M59+M62+M65+M68+M71+M74+M77+M80)</f>
        <v>1511.4999999999993</v>
      </c>
      <c r="N96" s="305"/>
      <c r="O96" s="305"/>
      <c r="P96" s="304">
        <f>P84+P81+P78+P75+P72+P69+P66+P63+P60+P57+P54+P51+P48+P45+P42+P39+P36+P33+P30+P27+P24+P21+P18+P15+P12</f>
        <v>3512</v>
      </c>
      <c r="Q96" s="306"/>
      <c r="R96" s="306"/>
      <c r="S96" s="304">
        <f>S84+S81+S78+S75+S72+S69+S66+S63+S60+S57+S54+S51+S48+S45+S42+S39+S36+S33+S30+S27+S24+S21+S18+S15+S12</f>
        <v>3536</v>
      </c>
      <c r="T96" s="306"/>
      <c r="U96" s="306"/>
      <c r="V96" s="304">
        <f>V84+V81+V78+V75+V72+V69+V66+V63+V60+V57+V54+V51+V48+V45+V42+V39+V36+V33+V30+V27+V24+V21+V18+V15+V12</f>
        <v>3560</v>
      </c>
      <c r="W96" s="306"/>
      <c r="X96" s="306"/>
      <c r="Y96" s="304">
        <f>Y84+Y81+Y78+Y75+Y72+Y69+Y66+Y63+Y60+Y57+Y54+Y51+Y48+Y45+Y42+Y39+Y36+Y33+Y30+Y27+Y24+Y21+Y18+Y15+Y12</f>
        <v>3454</v>
      </c>
      <c r="Z96" s="304"/>
      <c r="AA96" s="305"/>
      <c r="AB96" s="304">
        <f>AB84+AB81+AB78+AB75+AB72+AB69+AB66+AB63+AB60+AB57+AB54+AB51+AB48+AB45+AB42+AB39+AB36+AB33+AB30+AB27+AB24+AB21+AB18+AB15+AB12</f>
        <v>3607</v>
      </c>
      <c r="AC96" s="306"/>
      <c r="AD96" s="306"/>
      <c r="AE96" s="304">
        <f>AE84+AE81+AE78+AE75+AE72+AE69+AE66+AE63+AE60+AE57+AE54+AE51+AE48+AE45+AE42+AE39+AE36+AE33+AE30+AE27+AE24+AE21+AE18+AE15+AE12</f>
        <v>3631</v>
      </c>
      <c r="AF96" s="306"/>
      <c r="AG96" s="306"/>
      <c r="AH96" s="304">
        <f>AH84+AH81+AH78+AH75+AH72+AH69+AH66+AH63+AH60+AH57+AH54+AH51+AH48+AH45+AH42+AH39+AH36+AH33+AH30+AH27+AH24+AH21+AH18+AH15+AH12</f>
        <v>3523</v>
      </c>
      <c r="AI96" s="305"/>
      <c r="AJ96" s="305"/>
      <c r="AK96" s="304">
        <f>AK84+AK81+AK78+AK75+AK72+AK69+AK66+AK63+AK60+AK57+AK54+AK51+AK48+AK45+AK42+AK39+AK36+AK33+AK30+AK27+AK24+AK21+AK18+AK15+AK12</f>
        <v>3670</v>
      </c>
      <c r="AL96" s="306"/>
      <c r="AM96" s="306"/>
      <c r="AN96" s="680"/>
      <c r="AO96" s="680"/>
      <c r="AP96" s="680"/>
      <c r="AS96" s="307"/>
      <c r="AT96" s="307"/>
      <c r="AU96" s="308"/>
    </row>
    <row r="97" spans="2:47" s="74" customFormat="1" hidden="1" x14ac:dyDescent="0.25">
      <c r="C97" s="80"/>
      <c r="D97" s="32"/>
      <c r="E97" s="54"/>
      <c r="F97" s="54"/>
      <c r="G97" s="32"/>
      <c r="H97" s="33"/>
      <c r="I97" s="33"/>
      <c r="J97" s="32"/>
      <c r="K97" s="33"/>
      <c r="L97" s="33"/>
      <c r="M97" s="32"/>
      <c r="N97" s="54"/>
      <c r="O97" s="54"/>
      <c r="P97" s="32"/>
      <c r="Q97" s="33"/>
      <c r="R97" s="33"/>
      <c r="S97" s="32"/>
      <c r="T97" s="33"/>
      <c r="U97" s="33"/>
      <c r="V97" s="32"/>
      <c r="W97" s="33"/>
      <c r="X97" s="33"/>
      <c r="Y97" s="32"/>
      <c r="Z97" s="32"/>
      <c r="AA97" s="54"/>
      <c r="AB97" s="32"/>
      <c r="AC97" s="33"/>
      <c r="AD97" s="33"/>
      <c r="AE97" s="32"/>
      <c r="AF97" s="33"/>
      <c r="AG97" s="33"/>
      <c r="AH97" s="32"/>
      <c r="AI97" s="54"/>
      <c r="AJ97" s="54"/>
      <c r="AK97" s="32"/>
      <c r="AL97" s="33"/>
      <c r="AM97" s="33"/>
      <c r="AN97" s="76"/>
      <c r="AO97" s="78"/>
      <c r="AS97" s="11"/>
      <c r="AT97" s="11"/>
      <c r="AU97" s="46"/>
    </row>
    <row r="98" spans="2:47" s="74" customFormat="1" hidden="1" x14ac:dyDescent="0.25">
      <c r="C98" s="80"/>
      <c r="D98" s="32"/>
      <c r="E98" s="54"/>
      <c r="F98" s="54"/>
      <c r="G98" s="32"/>
      <c r="H98" s="33"/>
      <c r="I98" s="33"/>
      <c r="J98" s="32"/>
      <c r="K98" s="33"/>
      <c r="L98" s="33"/>
      <c r="M98" s="32"/>
      <c r="N98" s="54"/>
      <c r="O98" s="58"/>
      <c r="P98" s="32"/>
      <c r="Q98" s="33"/>
      <c r="R98" s="33"/>
      <c r="S98" s="32"/>
      <c r="T98" s="33"/>
      <c r="U98" s="33"/>
      <c r="V98" s="32"/>
      <c r="W98" s="33"/>
      <c r="X98" s="33"/>
      <c r="Y98" s="32"/>
      <c r="Z98" s="32"/>
      <c r="AA98" s="54"/>
      <c r="AB98" s="32"/>
      <c r="AC98" s="33"/>
      <c r="AD98" s="33"/>
      <c r="AE98" s="32"/>
      <c r="AF98" s="33"/>
      <c r="AG98" s="33"/>
      <c r="AH98" s="32"/>
      <c r="AI98" s="54"/>
      <c r="AJ98" s="54"/>
      <c r="AK98" s="32"/>
      <c r="AL98" s="33"/>
      <c r="AM98" s="33"/>
      <c r="AN98" s="76"/>
      <c r="AO98" s="78"/>
      <c r="AS98" s="72"/>
      <c r="AT98" s="81"/>
      <c r="AU98" s="46"/>
    </row>
    <row r="99" spans="2:47" s="74" customFormat="1" hidden="1" x14ac:dyDescent="0.25">
      <c r="C99" s="80"/>
      <c r="D99" s="32"/>
      <c r="E99" s="54"/>
      <c r="F99" s="54"/>
      <c r="G99" s="32"/>
      <c r="H99" s="33"/>
      <c r="I99" s="33"/>
      <c r="J99" s="32"/>
      <c r="K99" s="33"/>
      <c r="L99" s="33"/>
      <c r="M99" s="32"/>
      <c r="N99" s="54"/>
      <c r="O99" s="59"/>
      <c r="P99" s="32"/>
      <c r="Q99" s="33"/>
      <c r="R99" s="33"/>
      <c r="S99" s="32"/>
      <c r="T99" s="33"/>
      <c r="U99" s="33"/>
      <c r="V99" s="32"/>
      <c r="W99" s="33"/>
      <c r="X99" s="33"/>
      <c r="Y99" s="32"/>
      <c r="Z99" s="32"/>
      <c r="AA99" s="54"/>
      <c r="AB99" s="32"/>
      <c r="AC99" s="33"/>
      <c r="AD99" s="33"/>
      <c r="AE99" s="32"/>
      <c r="AF99" s="33"/>
      <c r="AG99" s="33"/>
      <c r="AH99" s="32"/>
      <c r="AI99" s="54"/>
      <c r="AJ99" s="54"/>
      <c r="AK99" s="32"/>
      <c r="AL99" s="33"/>
      <c r="AM99" s="33"/>
      <c r="AN99" s="76"/>
      <c r="AO99" s="78"/>
      <c r="AS99" s="83">
        <f>AS82+AS79+AS76+AS73+AS70+AS52+AS49+AS34+AS31+AS19+AS16</f>
        <v>7456.2999999999993</v>
      </c>
      <c r="AT99" s="84">
        <f>AU87/AS99</f>
        <v>7558.9233265828907</v>
      </c>
      <c r="AU99" s="81">
        <f>SUM(AU9:AU86)</f>
        <v>56361600</v>
      </c>
    </row>
    <row r="100" spans="2:47" s="74" customFormat="1" hidden="1" x14ac:dyDescent="0.25">
      <c r="C100" s="80"/>
      <c r="D100" s="32"/>
      <c r="E100" s="54"/>
      <c r="F100" s="54"/>
      <c r="G100" s="32"/>
      <c r="H100" s="33"/>
      <c r="I100" s="33"/>
      <c r="J100" s="32"/>
      <c r="K100" s="33"/>
      <c r="L100" s="33"/>
      <c r="M100" s="32"/>
      <c r="N100" s="54"/>
      <c r="O100" s="54"/>
      <c r="P100" s="32"/>
      <c r="Q100" s="33"/>
      <c r="R100" s="33"/>
      <c r="S100" s="32"/>
      <c r="T100" s="33"/>
      <c r="U100" s="33"/>
      <c r="V100" s="32"/>
      <c r="W100" s="33"/>
      <c r="X100" s="33"/>
      <c r="Y100" s="32"/>
      <c r="Z100" s="32"/>
      <c r="AA100" s="54"/>
      <c r="AB100" s="32"/>
      <c r="AC100" s="33"/>
      <c r="AD100" s="33"/>
      <c r="AE100" s="32"/>
      <c r="AF100" s="33"/>
      <c r="AG100" s="33"/>
      <c r="AH100" s="32"/>
      <c r="AI100"/>
      <c r="AJ100"/>
      <c r="AK100"/>
      <c r="AL100"/>
      <c r="AM100"/>
      <c r="AN100"/>
      <c r="AO100"/>
      <c r="AP100" s="13"/>
      <c r="AS100" s="85"/>
      <c r="AT100" s="86"/>
      <c r="AU100" s="46"/>
    </row>
    <row r="101" spans="2:47" s="74" customFormat="1" ht="16.5" hidden="1" thickBot="1" x14ac:dyDescent="0.3">
      <c r="C101" s="80"/>
      <c r="D101" s="32"/>
      <c r="E101" s="54"/>
      <c r="F101" s="54"/>
      <c r="G101" s="32"/>
      <c r="H101" s="33"/>
      <c r="I101" s="33"/>
      <c r="J101" s="32"/>
      <c r="K101" s="33"/>
      <c r="L101" s="33"/>
      <c r="M101" s="32"/>
      <c r="N101" s="54"/>
      <c r="O101" s="54"/>
      <c r="P101" s="32"/>
      <c r="Q101" s="33"/>
      <c r="R101" s="33"/>
      <c r="S101" s="32"/>
      <c r="T101" s="33"/>
      <c r="U101" s="33"/>
      <c r="V101" s="32"/>
      <c r="W101" s="33"/>
      <c r="X101" s="33"/>
      <c r="Y101" s="32"/>
      <c r="Z101" s="32"/>
      <c r="AA101" s="54"/>
      <c r="AB101" s="32"/>
      <c r="AC101" s="33"/>
      <c r="AD101" s="33"/>
      <c r="AE101" s="32"/>
      <c r="AF101" s="33"/>
      <c r="AG101" s="33"/>
      <c r="AH101" s="32"/>
      <c r="AI101" s="42"/>
      <c r="AJ101" s="42"/>
      <c r="AK101" s="42"/>
      <c r="AS101" s="79"/>
      <c r="AT101" s="46"/>
      <c r="AU101" s="46"/>
    </row>
    <row r="102" spans="2:47" s="74" customFormat="1" ht="43.5" customHeight="1" thickBot="1" x14ac:dyDescent="0.45">
      <c r="C102" s="672" t="s">
        <v>38</v>
      </c>
      <c r="D102" s="673"/>
      <c r="E102" s="673"/>
      <c r="F102" s="673"/>
      <c r="G102" s="225">
        <f>+SUM(F90:AP90)</f>
        <v>454.1</v>
      </c>
      <c r="H102" s="33"/>
      <c r="I102" s="33"/>
      <c r="J102" s="32"/>
      <c r="K102" s="33"/>
      <c r="L102" s="33"/>
      <c r="M102" s="32"/>
      <c r="N102" s="54"/>
      <c r="O102" s="114" t="s">
        <v>22</v>
      </c>
      <c r="P102" s="69"/>
      <c r="Q102" s="309"/>
      <c r="R102" s="301"/>
      <c r="S102" s="32"/>
      <c r="T102" s="33"/>
      <c r="U102" s="33"/>
      <c r="V102" s="32"/>
      <c r="W102" s="33"/>
      <c r="X102" s="33"/>
      <c r="Y102" s="32"/>
      <c r="Z102" s="32"/>
      <c r="AA102" s="54"/>
      <c r="AB102" s="32"/>
      <c r="AC102" s="33"/>
      <c r="AD102" s="33"/>
      <c r="AE102" s="32"/>
      <c r="AF102" s="33"/>
      <c r="AG102" s="33"/>
      <c r="AH102" s="32"/>
      <c r="AI102" s="44"/>
      <c r="AJ102" s="260"/>
      <c r="AK102" s="260"/>
      <c r="AL102" s="264" t="s">
        <v>10</v>
      </c>
      <c r="AM102" s="299"/>
      <c r="AN102" s="299"/>
      <c r="AO102" s="259" t="s">
        <v>11</v>
      </c>
      <c r="AP102" s="267"/>
      <c r="AS102" s="79"/>
      <c r="AT102" s="46"/>
      <c r="AU102" s="46"/>
    </row>
    <row r="103" spans="2:47" s="74" customFormat="1" ht="42" customHeight="1" thickBot="1" x14ac:dyDescent="0.4">
      <c r="C103" s="674" t="s">
        <v>39</v>
      </c>
      <c r="D103" s="675"/>
      <c r="E103" s="675"/>
      <c r="F103" s="675"/>
      <c r="G103" s="226">
        <f>+(F90*F93+G90*G93+J93*J90+M90*M93+P93*P90+S90*S93+V93*V90+Y90*Y93+AB93*AB90+AE90*AE93+AH93*AH90+AK90*AK93+AN90*AN93)/G102</f>
        <v>124108.34617925566</v>
      </c>
      <c r="H103" s="33"/>
      <c r="I103" s="33"/>
      <c r="J103" s="32"/>
      <c r="K103" s="33"/>
      <c r="L103" s="33"/>
      <c r="M103" s="32"/>
      <c r="N103" s="54"/>
      <c r="O103" s="115" t="s">
        <v>23</v>
      </c>
      <c r="P103" s="69"/>
      <c r="Q103" s="70"/>
      <c r="R103" s="71"/>
      <c r="S103" s="32"/>
      <c r="T103" s="33"/>
      <c r="U103" s="33"/>
      <c r="V103" s="32"/>
      <c r="W103" s="33"/>
      <c r="X103" s="33"/>
      <c r="Y103" s="32"/>
      <c r="Z103" s="32"/>
      <c r="AA103" s="54"/>
      <c r="AB103" s="32"/>
      <c r="AC103" s="33"/>
      <c r="AD103" s="33"/>
      <c r="AE103" s="32"/>
      <c r="AF103" s="33"/>
      <c r="AG103" s="33"/>
      <c r="AH103" s="32"/>
      <c r="AI103" s="44"/>
      <c r="AJ103" s="266" t="s">
        <v>26</v>
      </c>
      <c r="AK103" s="266"/>
      <c r="AL103" s="266"/>
      <c r="AM103" s="266"/>
      <c r="AN103" s="266"/>
      <c r="AO103" s="266"/>
      <c r="AP103" s="61"/>
      <c r="AS103" s="79"/>
      <c r="AT103" s="46"/>
      <c r="AU103" s="46"/>
    </row>
    <row r="104" spans="2:47" s="74" customFormat="1" ht="45" customHeight="1" x14ac:dyDescent="0.35">
      <c r="C104" s="674" t="s">
        <v>40</v>
      </c>
      <c r="D104" s="675"/>
      <c r="E104" s="675"/>
      <c r="F104" s="675"/>
      <c r="G104" s="226">
        <f>+G103*0.95</f>
        <v>117902.92887029288</v>
      </c>
      <c r="H104" s="33"/>
      <c r="I104" s="33"/>
      <c r="J104" s="32"/>
      <c r="K104" s="33"/>
      <c r="L104" s="33"/>
      <c r="M104" s="32"/>
      <c r="N104" s="54"/>
      <c r="O104" s="54"/>
      <c r="P104" s="32"/>
      <c r="Q104" s="33"/>
      <c r="R104" s="33"/>
      <c r="S104" s="32"/>
      <c r="T104" s="33"/>
      <c r="U104" s="33"/>
      <c r="V104" s="32"/>
      <c r="W104" s="33"/>
      <c r="X104" s="33"/>
      <c r="Y104" s="32"/>
      <c r="Z104" s="32"/>
      <c r="AA104" s="54"/>
      <c r="AB104" s="32"/>
      <c r="AC104" s="33"/>
      <c r="AD104" s="33"/>
      <c r="AE104" s="32"/>
      <c r="AF104" s="33"/>
      <c r="AG104" s="33"/>
      <c r="AH104" s="32"/>
      <c r="AI104" s="44"/>
      <c r="AJ104" s="266"/>
      <c r="AK104" s="266"/>
      <c r="AL104" s="266"/>
      <c r="AM104" s="266"/>
      <c r="AN104" s="266"/>
      <c r="AO104" s="266"/>
      <c r="AP104" s="61"/>
      <c r="AS104" s="79"/>
      <c r="AT104" s="46"/>
      <c r="AU104" s="46"/>
    </row>
    <row r="105" spans="2:47" s="74" customFormat="1" ht="40.5" customHeight="1" x14ac:dyDescent="0.35">
      <c r="C105" s="674" t="s">
        <v>41</v>
      </c>
      <c r="D105" s="675"/>
      <c r="E105" s="675"/>
      <c r="F105" s="675"/>
      <c r="G105" s="226" t="e">
        <f>+(F91*F95+G95*G91+J91*J95+M95*M91+P91*P95+S95*S91+V91*V95+Y95*Y91+AB91*AB95+AE95*AE91+AH91*AH95+AK95*AK91+AN91*AN95)/(F91+G91+J91+M91+P91+S91+V91+Y91+AB91+AE91+AH91+AK91+AN91)</f>
        <v>#DIV/0!</v>
      </c>
      <c r="H105" s="33"/>
      <c r="I105" s="33"/>
      <c r="J105" s="32"/>
      <c r="K105" s="33"/>
      <c r="L105" s="33"/>
      <c r="M105" s="32"/>
      <c r="N105" s="54"/>
      <c r="O105" s="54"/>
      <c r="P105" s="32"/>
      <c r="Q105" s="33"/>
      <c r="R105" s="33"/>
      <c r="S105" s="32"/>
      <c r="T105" s="33"/>
      <c r="U105" s="33"/>
      <c r="V105" s="32"/>
      <c r="W105" s="33"/>
      <c r="X105" s="33"/>
      <c r="Y105" s="32"/>
      <c r="Z105" s="32"/>
      <c r="AA105" s="54"/>
      <c r="AB105" s="32"/>
      <c r="AC105" s="33"/>
      <c r="AD105" s="33"/>
      <c r="AE105" s="32"/>
      <c r="AF105" s="33"/>
      <c r="AG105" s="33"/>
      <c r="AH105" s="32"/>
      <c r="AI105" s="44"/>
      <c r="AJ105" s="297" t="s">
        <v>27</v>
      </c>
      <c r="AK105" s="266"/>
      <c r="AL105" s="266"/>
      <c r="AM105" s="266"/>
      <c r="AN105" s="266"/>
      <c r="AO105" s="266"/>
      <c r="AP105" s="61"/>
      <c r="AU105" s="46"/>
    </row>
    <row r="106" spans="2:47" s="88" customFormat="1" ht="44.25" customHeight="1" thickBot="1" x14ac:dyDescent="0.4">
      <c r="B106" s="74"/>
      <c r="C106" s="676" t="s">
        <v>42</v>
      </c>
      <c r="D106" s="677"/>
      <c r="E106" s="677"/>
      <c r="F106" s="677"/>
      <c r="G106" s="227" t="e">
        <f>+G105*0.95</f>
        <v>#DIV/0!</v>
      </c>
      <c r="H106" s="7"/>
      <c r="I106" s="7"/>
      <c r="J106" s="6"/>
      <c r="K106" s="7"/>
      <c r="L106" s="7"/>
      <c r="M106" s="7"/>
      <c r="N106" s="7"/>
      <c r="O106" s="7"/>
      <c r="P106" s="6"/>
      <c r="Q106" s="7"/>
      <c r="R106" s="7"/>
      <c r="S106" s="1"/>
      <c r="T106" s="7"/>
      <c r="U106" s="7"/>
      <c r="V106" s="6"/>
      <c r="W106" s="7"/>
      <c r="X106" s="7"/>
      <c r="Y106" s="7"/>
      <c r="Z106" s="7"/>
      <c r="AA106" s="7"/>
      <c r="AB106" s="6"/>
      <c r="AC106" s="7"/>
      <c r="AD106" s="7"/>
      <c r="AE106" s="6"/>
      <c r="AF106" s="7"/>
      <c r="AG106" s="7"/>
      <c r="AH106" s="7"/>
      <c r="AI106" s="44"/>
      <c r="AK106" s="266"/>
      <c r="AL106" s="266"/>
      <c r="AM106" s="266"/>
      <c r="AN106" s="266"/>
      <c r="AO106" s="266"/>
      <c r="AP106" s="61"/>
      <c r="AQ106" s="87"/>
    </row>
    <row r="107" spans="2:47" s="96" customFormat="1" ht="30.75" customHeight="1" x14ac:dyDescent="0.35">
      <c r="B107" s="89"/>
      <c r="C107" s="90"/>
      <c r="D107" s="90"/>
      <c r="E107" s="90"/>
      <c r="F107" s="90"/>
      <c r="G107" s="91"/>
      <c r="H107" s="92"/>
      <c r="I107" s="92"/>
      <c r="J107" s="93"/>
      <c r="K107" s="92"/>
      <c r="L107" s="92"/>
      <c r="M107" s="92"/>
      <c r="N107" s="92"/>
      <c r="O107" s="92"/>
      <c r="P107" s="93"/>
      <c r="Q107" s="92"/>
      <c r="R107" s="92"/>
      <c r="S107" s="94"/>
      <c r="T107" s="92"/>
      <c r="U107" s="92"/>
      <c r="V107" s="93"/>
      <c r="W107" s="92"/>
      <c r="X107" s="92"/>
      <c r="Y107" s="92"/>
      <c r="Z107" s="92"/>
      <c r="AA107" s="92"/>
      <c r="AB107" s="93"/>
      <c r="AC107" s="92"/>
      <c r="AD107" s="92"/>
      <c r="AE107" s="93"/>
      <c r="AF107" s="92"/>
      <c r="AG107" s="92"/>
      <c r="AH107" s="92"/>
      <c r="AI107" s="44"/>
      <c r="AJ107" s="269" t="s">
        <v>52</v>
      </c>
      <c r="AK107" s="266"/>
      <c r="AL107" s="266"/>
      <c r="AM107" s="266"/>
      <c r="AN107" s="266"/>
      <c r="AO107" s="266"/>
      <c r="AP107" s="61"/>
      <c r="AQ107" s="95"/>
    </row>
    <row r="108" spans="2:47" ht="25.5" hidden="1" customHeight="1" x14ac:dyDescent="0.35">
      <c r="C108" s="97" t="s">
        <v>48</v>
      </c>
      <c r="D108" s="98"/>
      <c r="E108" s="99"/>
      <c r="F108" s="100"/>
      <c r="G108" s="65">
        <v>125360.24299696257</v>
      </c>
      <c r="O108" s="56" t="s">
        <v>22</v>
      </c>
      <c r="P108" s="671"/>
      <c r="Q108" s="671"/>
      <c r="R108" s="101"/>
      <c r="S108" s="19"/>
      <c r="AI108" s="44"/>
      <c r="AJ108" s="17"/>
      <c r="AK108" s="265"/>
      <c r="AL108" s="265"/>
      <c r="AM108" s="265"/>
      <c r="AN108" s="265"/>
      <c r="AO108" s="266"/>
      <c r="AP108" s="61"/>
      <c r="AQ108" s="23"/>
    </row>
    <row r="109" spans="2:47" ht="25.5" hidden="1" customHeight="1" x14ac:dyDescent="0.35">
      <c r="C109" s="102" t="s">
        <v>17</v>
      </c>
      <c r="D109" s="51"/>
      <c r="E109" s="52"/>
      <c r="F109" s="53"/>
      <c r="G109" s="66">
        <f>(G108*95%)/100%</f>
        <v>119092.23084711444</v>
      </c>
      <c r="O109" s="57" t="s">
        <v>23</v>
      </c>
      <c r="AI109" s="44"/>
      <c r="AJ109" s="269" t="s">
        <v>28</v>
      </c>
      <c r="AK109" s="266"/>
      <c r="AL109" s="266"/>
      <c r="AM109" s="266"/>
      <c r="AN109" s="266"/>
      <c r="AO109" s="266"/>
      <c r="AQ109" s="23"/>
    </row>
    <row r="110" spans="2:47" ht="25.5" hidden="1" customHeight="1" x14ac:dyDescent="0.3">
      <c r="C110" s="102" t="s">
        <v>18</v>
      </c>
      <c r="D110" s="51"/>
      <c r="E110" s="52"/>
      <c r="F110" s="53"/>
      <c r="G110" s="66">
        <v>127379.46714706952</v>
      </c>
      <c r="AH110"/>
      <c r="AI110" s="44"/>
      <c r="AJ110" s="113" t="s">
        <v>27</v>
      </c>
      <c r="AK110" s="113"/>
      <c r="AL110" s="113"/>
      <c r="AM110" s="113"/>
      <c r="AN110" s="113"/>
      <c r="AO110" s="112"/>
      <c r="AQ110" s="23"/>
    </row>
    <row r="111" spans="2:47" ht="26.25" hidden="1" customHeight="1" thickBot="1" x14ac:dyDescent="0.35">
      <c r="C111" s="103" t="s">
        <v>20</v>
      </c>
      <c r="D111" s="104"/>
      <c r="E111" s="105"/>
      <c r="F111" s="106"/>
      <c r="G111" s="67">
        <f>(G110*95%)/100%</f>
        <v>121010.49378971604</v>
      </c>
      <c r="AH111"/>
      <c r="AI111" s="44"/>
      <c r="AQ111" s="23"/>
    </row>
    <row r="112" spans="2:47" ht="21" x14ac:dyDescent="0.3">
      <c r="C112" s="23"/>
      <c r="D112" s="228"/>
      <c r="E112" s="229" t="s">
        <v>12</v>
      </c>
      <c r="F112" s="230"/>
      <c r="G112" s="231"/>
      <c r="H112" s="232"/>
      <c r="I112" s="232"/>
      <c r="J112" s="231"/>
      <c r="K112" s="232"/>
      <c r="L112" s="232"/>
      <c r="M112" s="232"/>
      <c r="N112" s="232"/>
      <c r="O112" s="232"/>
      <c r="P112" s="231"/>
      <c r="Q112" s="232"/>
      <c r="R112" s="232"/>
      <c r="S112" s="231"/>
      <c r="AH112"/>
      <c r="AI112"/>
      <c r="AK112"/>
      <c r="AL112"/>
      <c r="AM112"/>
      <c r="AN112"/>
      <c r="AO112"/>
      <c r="AQ112" s="23"/>
    </row>
    <row r="113" spans="2:43" ht="21" x14ac:dyDescent="0.3">
      <c r="C113" s="23"/>
      <c r="D113" s="233" t="s">
        <v>13</v>
      </c>
      <c r="E113" s="234" t="s">
        <v>14</v>
      </c>
      <c r="F113" s="235"/>
      <c r="G113" s="231"/>
      <c r="H113" s="232"/>
      <c r="I113" s="232"/>
      <c r="J113" s="231"/>
      <c r="K113" s="232"/>
      <c r="L113" s="232"/>
      <c r="M113" s="232"/>
      <c r="N113" s="232"/>
      <c r="O113" s="232"/>
      <c r="P113" s="231"/>
      <c r="Q113" s="232"/>
      <c r="R113" s="232"/>
      <c r="S113" s="231"/>
      <c r="AH113" s="41"/>
      <c r="AI113"/>
      <c r="AJ113"/>
      <c r="AK113"/>
      <c r="AL113"/>
      <c r="AM113"/>
      <c r="AN113"/>
      <c r="AO113"/>
      <c r="AQ113" s="23"/>
    </row>
    <row r="114" spans="2:43" ht="25.5" x14ac:dyDescent="0.3">
      <c r="B114" s="11"/>
      <c r="C114" s="23"/>
      <c r="D114" s="233"/>
      <c r="E114" s="234" t="s">
        <v>15</v>
      </c>
      <c r="F114" s="230"/>
      <c r="G114" s="231"/>
      <c r="H114" s="232"/>
      <c r="I114" s="232"/>
      <c r="J114" s="231"/>
      <c r="K114" s="232"/>
      <c r="L114" s="232"/>
      <c r="M114" s="232"/>
      <c r="N114" s="232"/>
      <c r="O114" s="232"/>
      <c r="P114" s="231"/>
      <c r="Q114" s="232"/>
      <c r="R114" s="232"/>
      <c r="S114" s="231"/>
      <c r="AH114" s="43"/>
      <c r="AI114" s="44"/>
      <c r="AJ114" s="269" t="s">
        <v>28</v>
      </c>
      <c r="AK114"/>
      <c r="AL114"/>
      <c r="AM114"/>
      <c r="AN114"/>
      <c r="AO114"/>
      <c r="AQ114" s="23"/>
    </row>
    <row r="115" spans="2:43" ht="21" x14ac:dyDescent="0.3">
      <c r="B115" s="11"/>
      <c r="C115" s="23"/>
      <c r="D115" s="233"/>
      <c r="E115" s="234" t="s">
        <v>21</v>
      </c>
      <c r="F115" s="230"/>
      <c r="G115" s="231"/>
      <c r="H115" s="232"/>
      <c r="I115" s="232"/>
      <c r="J115" s="231"/>
      <c r="K115" s="232"/>
      <c r="L115" s="232"/>
      <c r="M115" s="232"/>
      <c r="N115" s="232"/>
      <c r="O115" s="232"/>
      <c r="P115" s="231"/>
      <c r="Q115" s="232"/>
      <c r="R115" s="232"/>
      <c r="S115" s="231"/>
      <c r="AH115"/>
      <c r="AK115" s="42"/>
      <c r="AL115" s="42"/>
      <c r="AM115" s="42"/>
      <c r="AN115" s="2"/>
      <c r="AO115" s="112"/>
      <c r="AQ115" s="23"/>
    </row>
    <row r="116" spans="2:43" ht="21" x14ac:dyDescent="0.3">
      <c r="B116" s="11"/>
      <c r="C116" s="23"/>
      <c r="D116" s="233"/>
      <c r="E116" s="236"/>
      <c r="F116" s="230"/>
      <c r="G116" s="231"/>
      <c r="H116" s="232"/>
      <c r="I116" s="232"/>
      <c r="J116" s="231"/>
      <c r="K116" s="232"/>
      <c r="L116" s="232"/>
      <c r="M116" s="232"/>
      <c r="N116" s="232"/>
      <c r="O116" s="232"/>
      <c r="P116" s="231"/>
      <c r="Q116" s="232"/>
      <c r="R116" s="232"/>
      <c r="S116" s="231"/>
      <c r="AH116"/>
      <c r="AK116" s="44"/>
      <c r="AL116" s="44"/>
      <c r="AM116" s="44"/>
      <c r="AN116" s="2"/>
      <c r="AO116" s="2"/>
      <c r="AQ116" s="23"/>
    </row>
    <row r="117" spans="2:43" ht="25.5" x14ac:dyDescent="0.3">
      <c r="B117" s="11"/>
      <c r="C117" s="23"/>
      <c r="D117" s="233" t="s">
        <v>16</v>
      </c>
      <c r="E117" s="234" t="s">
        <v>43</v>
      </c>
      <c r="F117" s="230"/>
      <c r="G117" s="231"/>
      <c r="H117" s="232"/>
      <c r="I117" s="232"/>
      <c r="J117" s="231"/>
      <c r="K117" s="232"/>
      <c r="L117" s="232"/>
      <c r="M117" s="232"/>
      <c r="N117" s="232"/>
      <c r="O117" s="232"/>
      <c r="P117" s="231"/>
      <c r="Q117" s="232"/>
      <c r="R117" s="232"/>
      <c r="S117" s="231"/>
      <c r="AH117"/>
      <c r="AJ117" s="269" t="s">
        <v>29</v>
      </c>
      <c r="AQ117" s="23"/>
    </row>
    <row r="118" spans="2:43" ht="21" x14ac:dyDescent="0.3">
      <c r="B118" s="11"/>
      <c r="C118" s="23"/>
      <c r="D118" s="228"/>
      <c r="E118" s="234" t="s">
        <v>56</v>
      </c>
      <c r="F118" s="230"/>
      <c r="G118" s="231"/>
      <c r="H118" s="232"/>
      <c r="I118" s="232"/>
      <c r="J118" s="231"/>
      <c r="K118" s="232"/>
      <c r="L118" s="232"/>
      <c r="M118" s="232"/>
      <c r="N118" s="232"/>
      <c r="O118" s="232"/>
      <c r="P118" s="231"/>
      <c r="Q118" s="232"/>
      <c r="R118" s="232"/>
      <c r="S118" s="231"/>
      <c r="AH118"/>
      <c r="AQ118" s="23"/>
    </row>
    <row r="119" spans="2:43" ht="21" x14ac:dyDescent="0.25">
      <c r="B119" s="11"/>
      <c r="D119" s="228"/>
      <c r="E119" s="234" t="s">
        <v>55</v>
      </c>
      <c r="AH119"/>
      <c r="AQ119" s="23"/>
    </row>
    <row r="120" spans="2:43" ht="18" x14ac:dyDescent="0.25">
      <c r="B120" s="11"/>
      <c r="C120" s="23"/>
      <c r="F120" s="49"/>
      <c r="G120" s="47"/>
      <c r="H120" s="48"/>
      <c r="I120" s="48"/>
      <c r="J120" s="47"/>
      <c r="K120" s="48"/>
      <c r="AH120"/>
      <c r="AQ120" s="23"/>
    </row>
    <row r="121" spans="2:43" ht="21" x14ac:dyDescent="0.25">
      <c r="B121" s="11"/>
      <c r="C121" s="23"/>
      <c r="D121" s="233" t="s">
        <v>53</v>
      </c>
      <c r="E121" s="234" t="s">
        <v>54</v>
      </c>
      <c r="F121" s="49"/>
      <c r="G121" s="47"/>
      <c r="H121" s="48"/>
      <c r="I121" s="48"/>
      <c r="J121" s="47"/>
      <c r="K121" s="48"/>
      <c r="AH121"/>
      <c r="AQ121" s="23"/>
    </row>
    <row r="122" spans="2:43" x14ac:dyDescent="0.25">
      <c r="B122" s="11"/>
      <c r="C122" s="23"/>
      <c r="D122" s="11"/>
      <c r="AH122"/>
      <c r="AQ122" s="23"/>
    </row>
    <row r="123" spans="2:43" x14ac:dyDescent="0.25">
      <c r="B123" s="11"/>
      <c r="C123" s="23"/>
      <c r="D123" s="11"/>
      <c r="AH123"/>
      <c r="AQ123" s="23"/>
    </row>
    <row r="124" spans="2:43" x14ac:dyDescent="0.25">
      <c r="B124" s="11"/>
      <c r="C124" s="23"/>
      <c r="D124" s="11"/>
      <c r="AH124"/>
      <c r="AQ124" s="23"/>
    </row>
    <row r="125" spans="2:43" x14ac:dyDescent="0.25">
      <c r="B125" s="11"/>
      <c r="C125" s="2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/>
      <c r="AQ125" s="23"/>
    </row>
    <row r="126" spans="2:43" x14ac:dyDescent="0.25">
      <c r="B126" s="11"/>
      <c r="C126" s="2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/>
      <c r="AQ126" s="23"/>
    </row>
    <row r="127" spans="2:43" x14ac:dyDescent="0.25">
      <c r="B127" s="11"/>
      <c r="C127" s="23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/>
      <c r="AI127"/>
      <c r="AJ127"/>
      <c r="AK127"/>
      <c r="AL127"/>
      <c r="AM127"/>
      <c r="AN127"/>
      <c r="AO127"/>
      <c r="AP127" s="11"/>
      <c r="AQ127" s="23"/>
    </row>
    <row r="128" spans="2:43" ht="15" x14ac:dyDescent="0.2">
      <c r="B128" s="11"/>
      <c r="C128" s="23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23"/>
    </row>
    <row r="129" spans="2:43" ht="15" x14ac:dyDescent="0.2">
      <c r="B129" s="11"/>
      <c r="C129" s="23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23"/>
    </row>
    <row r="130" spans="2:43" ht="11.25" customHeight="1" x14ac:dyDescent="0.2">
      <c r="B130" s="11"/>
      <c r="C130" s="23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23"/>
    </row>
    <row r="131" spans="2:43" ht="11.25" customHeight="1" x14ac:dyDescent="0.2">
      <c r="B131" s="11"/>
      <c r="C131" s="23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23"/>
    </row>
    <row r="132" spans="2:43" ht="11.25" customHeight="1" x14ac:dyDescent="0.2">
      <c r="B132" s="11"/>
      <c r="C132" s="23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23"/>
    </row>
    <row r="133" spans="2:43" ht="11.25" customHeight="1" x14ac:dyDescent="0.2">
      <c r="B133" s="11"/>
      <c r="C133" s="23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23"/>
    </row>
    <row r="134" spans="2:43" ht="11.25" customHeight="1" x14ac:dyDescent="0.2">
      <c r="B134" s="11"/>
      <c r="C134" s="23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23"/>
    </row>
    <row r="135" spans="2:43" ht="11.25" customHeight="1" x14ac:dyDescent="0.2">
      <c r="B135" s="11"/>
      <c r="C135" s="23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23"/>
    </row>
    <row r="136" spans="2:43" ht="11.25" customHeight="1" x14ac:dyDescent="0.2">
      <c r="B136" s="11"/>
      <c r="C136" s="2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23"/>
    </row>
    <row r="137" spans="2:43" ht="11.25" customHeight="1" x14ac:dyDescent="0.2">
      <c r="B137" s="11"/>
      <c r="C137" s="23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23"/>
    </row>
    <row r="138" spans="2:43" ht="11.25" customHeight="1" x14ac:dyDescent="0.2">
      <c r="B138" s="11"/>
      <c r="C138" s="23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23"/>
    </row>
    <row r="139" spans="2:43" ht="11.25" customHeight="1" x14ac:dyDescent="0.2">
      <c r="B139" s="11"/>
      <c r="C139" s="23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23"/>
    </row>
    <row r="140" spans="2:43" ht="11.25" customHeight="1" x14ac:dyDescent="0.2">
      <c r="B140" s="11"/>
      <c r="C140" s="2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23"/>
    </row>
    <row r="141" spans="2:43" ht="11.25" customHeight="1" x14ac:dyDescent="0.2">
      <c r="B141" s="11"/>
      <c r="C141" s="23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23"/>
    </row>
    <row r="142" spans="2:43" ht="11.25" customHeight="1" x14ac:dyDescent="0.2">
      <c r="B142" s="11"/>
      <c r="C142" s="23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23"/>
    </row>
    <row r="143" spans="2:43" ht="11.25" customHeight="1" x14ac:dyDescent="0.2">
      <c r="B143" s="11"/>
      <c r="C143" s="23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23"/>
    </row>
    <row r="144" spans="2:43" ht="11.25" customHeight="1" x14ac:dyDescent="0.2">
      <c r="B144" s="11"/>
      <c r="C144" s="23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23"/>
    </row>
    <row r="145" spans="2:43" ht="11.25" customHeight="1" x14ac:dyDescent="0.2">
      <c r="B145" s="11"/>
      <c r="C145" s="23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23"/>
    </row>
    <row r="146" spans="2:43" ht="11.25" customHeight="1" x14ac:dyDescent="0.2">
      <c r="B146" s="11"/>
      <c r="C146" s="23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23"/>
    </row>
    <row r="147" spans="2:43" ht="11.25" customHeight="1" x14ac:dyDescent="0.2">
      <c r="B147" s="11"/>
      <c r="C147" s="23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23"/>
    </row>
    <row r="148" spans="2:43" ht="11.25" customHeight="1" x14ac:dyDescent="0.2">
      <c r="B148" s="11"/>
      <c r="C148" s="23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23"/>
    </row>
    <row r="149" spans="2:43" ht="11.25" customHeight="1" x14ac:dyDescent="0.2">
      <c r="B149" s="11"/>
      <c r="C149" s="23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23"/>
    </row>
    <row r="150" spans="2:43" ht="11.25" customHeight="1" x14ac:dyDescent="0.2">
      <c r="B150" s="11"/>
      <c r="C150" s="23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23"/>
    </row>
    <row r="151" spans="2:43" ht="11.25" customHeight="1" x14ac:dyDescent="0.2">
      <c r="B151" s="11"/>
      <c r="C151" s="2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23"/>
    </row>
    <row r="152" spans="2:43" ht="11.25" customHeight="1" x14ac:dyDescent="0.2">
      <c r="B152" s="11"/>
      <c r="C152" s="23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23"/>
    </row>
    <row r="153" spans="2:43" ht="11.25" customHeight="1" x14ac:dyDescent="0.2">
      <c r="B153" s="11"/>
      <c r="C153" s="2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23"/>
    </row>
    <row r="154" spans="2:43" ht="11.25" customHeight="1" x14ac:dyDescent="0.2">
      <c r="B154" s="11"/>
      <c r="C154" s="2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23"/>
    </row>
    <row r="155" spans="2:43" ht="11.25" customHeight="1" x14ac:dyDescent="0.2">
      <c r="B155" s="11"/>
      <c r="C155" s="2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23"/>
    </row>
    <row r="156" spans="2:43" ht="11.25" customHeight="1" x14ac:dyDescent="0.2">
      <c r="B156" s="11"/>
      <c r="C156" s="2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23"/>
    </row>
    <row r="157" spans="2:43" ht="11.25" customHeight="1" x14ac:dyDescent="0.2">
      <c r="B157" s="11"/>
      <c r="C157" s="23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23"/>
    </row>
    <row r="158" spans="2:43" ht="11.25" customHeight="1" x14ac:dyDescent="0.2">
      <c r="B158" s="11"/>
      <c r="C158" s="2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23"/>
    </row>
    <row r="159" spans="2:43" ht="11.25" customHeight="1" x14ac:dyDescent="0.2">
      <c r="B159" s="11"/>
      <c r="C159" s="2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23"/>
    </row>
    <row r="160" spans="2:43" ht="11.25" customHeight="1" x14ac:dyDescent="0.2">
      <c r="B160" s="11"/>
      <c r="C160" s="2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23"/>
    </row>
    <row r="161" spans="2:43" ht="11.25" customHeight="1" x14ac:dyDescent="0.2">
      <c r="B161" s="11"/>
      <c r="C161" s="23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23"/>
    </row>
    <row r="162" spans="2:43" ht="11.25" customHeight="1" x14ac:dyDescent="0.2">
      <c r="B162" s="11"/>
      <c r="C162" s="2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23"/>
    </row>
    <row r="163" spans="2:43" ht="11.25" customHeight="1" x14ac:dyDescent="0.2">
      <c r="B163" s="11"/>
      <c r="C163" s="23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23"/>
    </row>
    <row r="164" spans="2:43" ht="11.25" customHeight="1" x14ac:dyDescent="0.2">
      <c r="B164" s="11"/>
      <c r="C164" s="23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23"/>
    </row>
    <row r="165" spans="2:43" ht="11.25" customHeight="1" x14ac:dyDescent="0.2">
      <c r="B165" s="11"/>
      <c r="C165" s="23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23"/>
    </row>
    <row r="166" spans="2:43" ht="11.25" customHeight="1" x14ac:dyDescent="0.2">
      <c r="B166" s="11"/>
      <c r="C166" s="23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23"/>
    </row>
    <row r="167" spans="2:43" ht="11.25" customHeight="1" x14ac:dyDescent="0.2">
      <c r="B167" s="11"/>
      <c r="C167" s="23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23"/>
    </row>
    <row r="168" spans="2:43" ht="11.25" customHeight="1" x14ac:dyDescent="0.2">
      <c r="B168" s="11"/>
      <c r="C168" s="23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23"/>
    </row>
    <row r="169" spans="2:43" ht="11.25" customHeight="1" x14ac:dyDescent="0.2">
      <c r="B169" s="11"/>
      <c r="C169" s="23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23"/>
    </row>
    <row r="170" spans="2:43" ht="11.25" customHeight="1" x14ac:dyDescent="0.2">
      <c r="B170" s="11"/>
      <c r="C170" s="23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23"/>
    </row>
    <row r="171" spans="2:43" ht="11.25" customHeight="1" x14ac:dyDescent="0.2">
      <c r="B171" s="11"/>
      <c r="C171" s="23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23"/>
    </row>
    <row r="172" spans="2:43" ht="11.25" customHeight="1" x14ac:dyDescent="0.2">
      <c r="B172" s="11"/>
      <c r="C172" s="23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23"/>
    </row>
    <row r="173" spans="2:43" ht="11.25" customHeight="1" x14ac:dyDescent="0.2">
      <c r="B173" s="11"/>
      <c r="C173" s="2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23"/>
    </row>
    <row r="174" spans="2:43" ht="11.25" customHeight="1" x14ac:dyDescent="0.2">
      <c r="B174" s="11"/>
      <c r="C174" s="23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23"/>
    </row>
    <row r="175" spans="2:43" ht="11.25" customHeight="1" x14ac:dyDescent="0.2">
      <c r="B175" s="11"/>
      <c r="C175" s="23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23"/>
    </row>
    <row r="176" spans="2:43" ht="11.25" customHeight="1" x14ac:dyDescent="0.2">
      <c r="B176" s="11"/>
      <c r="C176" s="2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23"/>
    </row>
    <row r="177" spans="2:43" ht="11.25" customHeight="1" x14ac:dyDescent="0.2">
      <c r="B177" s="11"/>
      <c r="C177" s="23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23"/>
    </row>
    <row r="178" spans="2:43" ht="11.25" customHeight="1" x14ac:dyDescent="0.2">
      <c r="B178" s="11"/>
      <c r="C178" s="23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23"/>
    </row>
    <row r="179" spans="2:43" ht="11.25" customHeight="1" x14ac:dyDescent="0.2">
      <c r="B179" s="11"/>
      <c r="C179" s="23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23"/>
    </row>
    <row r="180" spans="2:43" ht="11.25" customHeight="1" x14ac:dyDescent="0.2">
      <c r="B180" s="11"/>
      <c r="C180" s="23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23"/>
    </row>
    <row r="181" spans="2:43" ht="11.25" customHeight="1" x14ac:dyDescent="0.2">
      <c r="B181" s="11"/>
      <c r="C181" s="23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23"/>
    </row>
    <row r="182" spans="2:43" ht="11.25" customHeight="1" x14ac:dyDescent="0.2">
      <c r="B182" s="11"/>
      <c r="C182" s="23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23"/>
    </row>
    <row r="183" spans="2:43" ht="11.25" customHeight="1" x14ac:dyDescent="0.2">
      <c r="B183" s="11"/>
      <c r="C183" s="23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23"/>
    </row>
    <row r="184" spans="2:43" ht="11.25" customHeight="1" x14ac:dyDescent="0.2">
      <c r="B184" s="11"/>
      <c r="C184" s="23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23"/>
    </row>
    <row r="185" spans="2:43" ht="11.25" customHeight="1" x14ac:dyDescent="0.2">
      <c r="B185" s="11"/>
      <c r="C185" s="23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23"/>
    </row>
    <row r="186" spans="2:43" ht="11.25" customHeight="1" x14ac:dyDescent="0.2">
      <c r="B186" s="11"/>
      <c r="C186" s="2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23"/>
    </row>
    <row r="187" spans="2:43" ht="11.25" customHeight="1" x14ac:dyDescent="0.2">
      <c r="B187" s="11"/>
      <c r="C187" s="2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23"/>
    </row>
    <row r="188" spans="2:43" ht="11.25" customHeight="1" x14ac:dyDescent="0.2">
      <c r="B188" s="11"/>
      <c r="C188" s="23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23"/>
    </row>
    <row r="189" spans="2:43" ht="11.25" customHeight="1" x14ac:dyDescent="0.2">
      <c r="B189" s="11"/>
      <c r="C189" s="23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23"/>
    </row>
    <row r="190" spans="2:43" ht="11.25" customHeight="1" x14ac:dyDescent="0.2">
      <c r="B190" s="11"/>
      <c r="C190" s="23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23"/>
    </row>
    <row r="191" spans="2:43" ht="11.25" customHeight="1" x14ac:dyDescent="0.2">
      <c r="B191" s="11"/>
      <c r="C191" s="23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23"/>
    </row>
    <row r="192" spans="2:43" ht="11.25" customHeight="1" x14ac:dyDescent="0.2">
      <c r="B192" s="11"/>
      <c r="C192" s="2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23"/>
    </row>
    <row r="193" spans="2:43" ht="11.25" customHeight="1" x14ac:dyDescent="0.2">
      <c r="B193" s="11"/>
      <c r="C193" s="23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23"/>
    </row>
    <row r="194" spans="2:43" ht="11.25" customHeight="1" x14ac:dyDescent="0.2">
      <c r="B194" s="11"/>
      <c r="C194" s="23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23"/>
    </row>
    <row r="195" spans="2:43" ht="11.25" customHeight="1" x14ac:dyDescent="0.2">
      <c r="B195" s="11"/>
      <c r="C195" s="23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23"/>
    </row>
    <row r="196" spans="2:43" ht="11.25" customHeight="1" x14ac:dyDescent="0.2">
      <c r="B196" s="11"/>
      <c r="C196" s="23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23"/>
    </row>
    <row r="197" spans="2:43" ht="11.25" customHeight="1" x14ac:dyDescent="0.2">
      <c r="B197" s="11"/>
      <c r="C197" s="23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23"/>
    </row>
    <row r="198" spans="2:43" ht="11.25" customHeight="1" x14ac:dyDescent="0.2">
      <c r="B198" s="11"/>
      <c r="C198" s="2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23"/>
    </row>
    <row r="199" spans="2:43" ht="11.25" customHeight="1" x14ac:dyDescent="0.2">
      <c r="B199" s="11"/>
      <c r="C199" s="23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23"/>
    </row>
    <row r="200" spans="2:43" ht="11.25" customHeight="1" x14ac:dyDescent="0.2">
      <c r="B200" s="11"/>
      <c r="C200" s="23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23"/>
    </row>
    <row r="201" spans="2:43" ht="11.25" customHeight="1" x14ac:dyDescent="0.2">
      <c r="B201" s="11"/>
      <c r="C201" s="23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23"/>
    </row>
    <row r="202" spans="2:43" ht="11.25" customHeight="1" x14ac:dyDescent="0.2">
      <c r="B202" s="11"/>
      <c r="C202" s="23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23"/>
    </row>
    <row r="203" spans="2:43" ht="11.25" customHeight="1" x14ac:dyDescent="0.2">
      <c r="B203" s="11"/>
      <c r="C203" s="23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23"/>
    </row>
    <row r="204" spans="2:43" ht="11.25" customHeight="1" x14ac:dyDescent="0.2">
      <c r="B204" s="11"/>
      <c r="C204" s="23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23"/>
    </row>
    <row r="205" spans="2:43" ht="11.25" customHeight="1" x14ac:dyDescent="0.2">
      <c r="B205" s="11"/>
      <c r="C205" s="23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23"/>
    </row>
    <row r="206" spans="2:43" ht="11.25" customHeight="1" x14ac:dyDescent="0.2">
      <c r="B206" s="11"/>
      <c r="C206" s="2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23"/>
    </row>
    <row r="207" spans="2:43" ht="11.25" customHeight="1" x14ac:dyDescent="0.2">
      <c r="B207" s="11"/>
      <c r="C207" s="2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23"/>
    </row>
    <row r="208" spans="2:43" ht="11.25" customHeight="1" x14ac:dyDescent="0.2">
      <c r="B208" s="11"/>
      <c r="C208" s="2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23"/>
    </row>
    <row r="209" spans="2:43" ht="11.25" customHeight="1" x14ac:dyDescent="0.2">
      <c r="B209" s="11"/>
      <c r="C209" s="2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23"/>
    </row>
    <row r="210" spans="2:43" ht="11.25" customHeight="1" x14ac:dyDescent="0.2">
      <c r="B210" s="11"/>
      <c r="C210" s="2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23"/>
    </row>
    <row r="211" spans="2:43" ht="11.25" customHeight="1" x14ac:dyDescent="0.2">
      <c r="B211" s="11"/>
      <c r="C211" s="23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23"/>
    </row>
    <row r="212" spans="2:43" ht="11.25" customHeight="1" x14ac:dyDescent="0.2">
      <c r="B212" s="11"/>
      <c r="C212" s="23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23"/>
    </row>
    <row r="213" spans="2:43" ht="11.25" customHeight="1" x14ac:dyDescent="0.2">
      <c r="B213" s="11"/>
      <c r="C213" s="23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23"/>
    </row>
    <row r="214" spans="2:43" ht="11.25" customHeight="1" x14ac:dyDescent="0.2">
      <c r="B214" s="11"/>
      <c r="C214" s="23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23"/>
    </row>
    <row r="215" spans="2:43" ht="11.25" customHeight="1" x14ac:dyDescent="0.2">
      <c r="B215" s="11"/>
      <c r="C215" s="23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23"/>
    </row>
    <row r="216" spans="2:43" ht="11.25" customHeight="1" x14ac:dyDescent="0.2">
      <c r="B216" s="11"/>
      <c r="C216" s="2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23"/>
    </row>
    <row r="217" spans="2:43" ht="11.25" customHeight="1" x14ac:dyDescent="0.2">
      <c r="B217" s="11"/>
      <c r="C217" s="23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23"/>
    </row>
    <row r="218" spans="2:43" ht="11.25" customHeight="1" x14ac:dyDescent="0.2">
      <c r="B218" s="11"/>
      <c r="C218" s="23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23"/>
    </row>
    <row r="219" spans="2:43" ht="11.25" customHeight="1" x14ac:dyDescent="0.2">
      <c r="B219" s="11"/>
      <c r="C219" s="23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23"/>
    </row>
    <row r="220" spans="2:43" ht="11.25" customHeight="1" x14ac:dyDescent="0.2">
      <c r="B220" s="11"/>
      <c r="C220" s="23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23"/>
    </row>
    <row r="221" spans="2:43" ht="11.25" customHeight="1" x14ac:dyDescent="0.2">
      <c r="B221" s="11"/>
      <c r="C221" s="2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23"/>
    </row>
    <row r="222" spans="2:43" ht="11.25" customHeight="1" x14ac:dyDescent="0.2">
      <c r="B222" s="11"/>
      <c r="C222" s="2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23"/>
    </row>
    <row r="223" spans="2:43" ht="11.25" customHeight="1" x14ac:dyDescent="0.2">
      <c r="B223" s="11"/>
      <c r="C223" s="23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23"/>
    </row>
    <row r="224" spans="2:43" ht="11.25" customHeight="1" x14ac:dyDescent="0.2">
      <c r="B224" s="11"/>
      <c r="C224" s="2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23"/>
    </row>
    <row r="225" spans="2:43" ht="11.25" customHeight="1" x14ac:dyDescent="0.2">
      <c r="B225" s="11"/>
      <c r="C225" s="23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23"/>
    </row>
    <row r="226" spans="2:43" ht="11.25" customHeight="1" x14ac:dyDescent="0.2">
      <c r="B226" s="11"/>
      <c r="C226" s="2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23"/>
    </row>
    <row r="227" spans="2:43" ht="11.25" customHeight="1" x14ac:dyDescent="0.2">
      <c r="B227" s="11"/>
      <c r="C227" s="2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23"/>
    </row>
    <row r="228" spans="2:43" ht="11.25" customHeight="1" x14ac:dyDescent="0.2">
      <c r="B228" s="11"/>
      <c r="C228" s="2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23"/>
    </row>
    <row r="229" spans="2:43" ht="11.25" customHeight="1" x14ac:dyDescent="0.2">
      <c r="B229" s="11"/>
      <c r="C229" s="23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23"/>
    </row>
    <row r="230" spans="2:43" ht="11.25" customHeight="1" x14ac:dyDescent="0.2">
      <c r="B230" s="11"/>
      <c r="C230" s="2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23"/>
    </row>
    <row r="231" spans="2:43" ht="11.25" customHeight="1" x14ac:dyDescent="0.2">
      <c r="B231" s="11"/>
      <c r="C231" s="2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23"/>
    </row>
    <row r="232" spans="2:43" ht="11.25" customHeight="1" x14ac:dyDescent="0.2">
      <c r="B232" s="11"/>
      <c r="C232" s="2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23"/>
    </row>
    <row r="233" spans="2:43" ht="11.25" customHeight="1" x14ac:dyDescent="0.2">
      <c r="B233" s="11"/>
      <c r="C233" s="2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23"/>
    </row>
    <row r="234" spans="2:43" ht="11.25" customHeight="1" x14ac:dyDescent="0.2">
      <c r="B234" s="11"/>
      <c r="C234" s="2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23"/>
    </row>
    <row r="235" spans="2:43" ht="11.25" customHeight="1" x14ac:dyDescent="0.2">
      <c r="B235" s="11"/>
      <c r="C235" s="2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23"/>
    </row>
    <row r="236" spans="2:43" ht="11.25" customHeight="1" x14ac:dyDescent="0.2">
      <c r="B236" s="11"/>
      <c r="C236" s="2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23"/>
    </row>
    <row r="237" spans="2:43" ht="11.25" customHeight="1" x14ac:dyDescent="0.2">
      <c r="B237" s="11"/>
      <c r="C237" s="2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23"/>
    </row>
    <row r="238" spans="2:43" ht="11.25" customHeight="1" x14ac:dyDescent="0.2">
      <c r="B238" s="11"/>
      <c r="C238" s="2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23"/>
    </row>
    <row r="239" spans="2:43" ht="11.25" customHeight="1" x14ac:dyDescent="0.2">
      <c r="B239" s="11"/>
      <c r="C239" s="23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23"/>
    </row>
    <row r="240" spans="2:43" ht="11.25" customHeight="1" x14ac:dyDescent="0.2">
      <c r="B240" s="11"/>
      <c r="C240" s="23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23"/>
    </row>
  </sheetData>
  <mergeCells count="132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M2:AP2"/>
    <mergeCell ref="AK3:AP3"/>
    <mergeCell ref="AK6:AP6"/>
    <mergeCell ref="G51:I53"/>
    <mergeCell ref="M51:O53"/>
    <mergeCell ref="Y51:AA53"/>
    <mergeCell ref="AH51:AJ53"/>
    <mergeCell ref="AC53:AD53"/>
    <mergeCell ref="D88:E88"/>
    <mergeCell ref="G88:I88"/>
    <mergeCell ref="J88:L88"/>
    <mergeCell ref="M88:O88"/>
    <mergeCell ref="P88:R88"/>
    <mergeCell ref="AK88:AM88"/>
    <mergeCell ref="AN88:AP88"/>
    <mergeCell ref="D89:E89"/>
    <mergeCell ref="G89:I89"/>
    <mergeCell ref="J89:L89"/>
    <mergeCell ref="M89:O89"/>
    <mergeCell ref="P89:R89"/>
    <mergeCell ref="S89:U89"/>
    <mergeCell ref="V89:X89"/>
    <mergeCell ref="Y89:AA89"/>
    <mergeCell ref="S88:U88"/>
    <mergeCell ref="V88:X88"/>
    <mergeCell ref="Y88:AA88"/>
    <mergeCell ref="AB88:AD88"/>
    <mergeCell ref="AE88:AG88"/>
    <mergeCell ref="AH88:AJ88"/>
    <mergeCell ref="AB89:AD89"/>
    <mergeCell ref="AE89:AG89"/>
    <mergeCell ref="AH89:AJ89"/>
    <mergeCell ref="V91:X91"/>
    <mergeCell ref="Y91:AA91"/>
    <mergeCell ref="S90:U90"/>
    <mergeCell ref="V90:X90"/>
    <mergeCell ref="Y90:AA90"/>
    <mergeCell ref="AK89:AM89"/>
    <mergeCell ref="AN89:AP89"/>
    <mergeCell ref="D90:E90"/>
    <mergeCell ref="G90:I90"/>
    <mergeCell ref="J90:L90"/>
    <mergeCell ref="M90:O90"/>
    <mergeCell ref="P90:R90"/>
    <mergeCell ref="AK90:AM90"/>
    <mergeCell ref="AN90:AP90"/>
    <mergeCell ref="AB90:AD90"/>
    <mergeCell ref="AE90:AG90"/>
    <mergeCell ref="AH90:AJ90"/>
    <mergeCell ref="S92:U92"/>
    <mergeCell ref="V92:X92"/>
    <mergeCell ref="Y92:AA92"/>
    <mergeCell ref="AB91:AD91"/>
    <mergeCell ref="AE91:AG91"/>
    <mergeCell ref="AH91:AJ91"/>
    <mergeCell ref="AK91:AM91"/>
    <mergeCell ref="AN91:AP91"/>
    <mergeCell ref="D92:E92"/>
    <mergeCell ref="G92:I92"/>
    <mergeCell ref="J92:L92"/>
    <mergeCell ref="M92:O92"/>
    <mergeCell ref="P92:R92"/>
    <mergeCell ref="AK92:AM92"/>
    <mergeCell ref="AN92:AP92"/>
    <mergeCell ref="AB92:AD92"/>
    <mergeCell ref="AE92:AG92"/>
    <mergeCell ref="AH92:AJ92"/>
    <mergeCell ref="D91:E91"/>
    <mergeCell ref="G91:I91"/>
    <mergeCell ref="J91:L91"/>
    <mergeCell ref="M91:O91"/>
    <mergeCell ref="P91:R91"/>
    <mergeCell ref="S91:U91"/>
    <mergeCell ref="AB93:AD93"/>
    <mergeCell ref="AE93:AG93"/>
    <mergeCell ref="AH93:AJ93"/>
    <mergeCell ref="AK93:AM93"/>
    <mergeCell ref="AN93:AP93"/>
    <mergeCell ref="D94:E94"/>
    <mergeCell ref="G94:I94"/>
    <mergeCell ref="J94:L94"/>
    <mergeCell ref="M94:O94"/>
    <mergeCell ref="P94:R94"/>
    <mergeCell ref="D93:E93"/>
    <mergeCell ref="G93:I93"/>
    <mergeCell ref="J93:L93"/>
    <mergeCell ref="M93:O93"/>
    <mergeCell ref="P93:R93"/>
    <mergeCell ref="S93:U93"/>
    <mergeCell ref="V93:X93"/>
    <mergeCell ref="Y93:AA93"/>
    <mergeCell ref="AK95:AM95"/>
    <mergeCell ref="AN95:AP95"/>
    <mergeCell ref="AN96:AP96"/>
    <mergeCell ref="AK94:AM94"/>
    <mergeCell ref="AN94:AP94"/>
    <mergeCell ref="D95:E95"/>
    <mergeCell ref="G95:I95"/>
    <mergeCell ref="J95:L95"/>
    <mergeCell ref="M95:O95"/>
    <mergeCell ref="P95:R95"/>
    <mergeCell ref="S95:U95"/>
    <mergeCell ref="V95:X95"/>
    <mergeCell ref="Y95:AA95"/>
    <mergeCell ref="S94:U94"/>
    <mergeCell ref="V94:X94"/>
    <mergeCell ref="Y94:AA94"/>
    <mergeCell ref="AB94:AD94"/>
    <mergeCell ref="AE94:AG94"/>
    <mergeCell ref="AH94:AJ94"/>
    <mergeCell ref="P108:Q108"/>
    <mergeCell ref="C102:F102"/>
    <mergeCell ref="C103:F103"/>
    <mergeCell ref="C104:F104"/>
    <mergeCell ref="C105:F105"/>
    <mergeCell ref="C106:F106"/>
    <mergeCell ref="AB95:AD95"/>
    <mergeCell ref="AE95:AG95"/>
    <mergeCell ref="AH95:AJ95"/>
  </mergeCells>
  <pageMargins left="0.70866141732283472" right="0.70866141732283472" top="0.74803149606299213" bottom="0.74803149606299213" header="0.31496062992125984" footer="0.31496062992125984"/>
  <pageSetup paperSize="8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корп. 1</vt:lpstr>
      <vt:lpstr>корп. 2</vt:lpstr>
      <vt:lpstr>корп. 5</vt:lpstr>
      <vt:lpstr>Лист2</vt:lpstr>
      <vt:lpstr>'корп. 1'!Область_печати</vt:lpstr>
      <vt:lpstr>'корп. 2'!Область_печати</vt:lpstr>
      <vt:lpstr>'корп.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2017-01-11T10:49:40Z</dcterms:modified>
</cp:coreProperties>
</file>